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ohanb\Desktop\2108 2019 Final Budget to NT, Prov Treasury and COGHSTA\"/>
    </mc:Choice>
  </mc:AlternateContent>
  <bookViews>
    <workbookView xWindow="0" yWindow="0" windowWidth="20490" windowHeight="7155"/>
  </bookViews>
  <sheets>
    <sheet name="Sheet1" sheetId="1" r:id="rId1"/>
  </sheets>
  <externalReferences>
    <externalReference r:id="rId2"/>
  </externalReferences>
  <definedNames>
    <definedName name="Head10">'[1]Template names'!$B$16</definedName>
    <definedName name="Head11">'[1]Template names'!$B$17</definedName>
    <definedName name="head27a">'[1]Template names'!$B$34</definedName>
    <definedName name="Head9">'[1]Template names'!$B$15</definedName>
    <definedName name="muni">'[1]Template names'!$B$93</definedName>
    <definedName name="TableA30">'[1]Template names'!$B$142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6" i="1" l="1"/>
  <c r="N54" i="1"/>
  <c r="I51" i="1"/>
  <c r="E51" i="1"/>
  <c r="M50" i="1"/>
  <c r="A50" i="1"/>
  <c r="M49" i="1"/>
  <c r="A49" i="1"/>
  <c r="N48" i="1"/>
  <c r="M48" i="1" s="1"/>
  <c r="A48" i="1"/>
  <c r="P45" i="1"/>
  <c r="P62" i="1" s="1"/>
  <c r="O45" i="1"/>
  <c r="O62" i="1" s="1"/>
  <c r="L45" i="1"/>
  <c r="L62" i="1" s="1"/>
  <c r="K45" i="1"/>
  <c r="K62" i="1" s="1"/>
  <c r="J45" i="1"/>
  <c r="J62" i="1" s="1"/>
  <c r="I45" i="1"/>
  <c r="I62" i="1" s="1"/>
  <c r="H45" i="1"/>
  <c r="H62" i="1" s="1"/>
  <c r="G45" i="1"/>
  <c r="G62" i="1" s="1"/>
  <c r="F45" i="1"/>
  <c r="F62" i="1" s="1"/>
  <c r="E45" i="1"/>
  <c r="E62" i="1" s="1"/>
  <c r="D45" i="1"/>
  <c r="D51" i="1" s="1"/>
  <c r="C45" i="1"/>
  <c r="C51" i="1" s="1"/>
  <c r="B45" i="1"/>
  <c r="B51" i="1" s="1"/>
  <c r="P44" i="1"/>
  <c r="O44" i="1"/>
  <c r="N44" i="1"/>
  <c r="N45" i="1" s="1"/>
  <c r="M43" i="1"/>
  <c r="M42" i="1"/>
  <c r="M41" i="1"/>
  <c r="M40" i="1"/>
  <c r="M39" i="1"/>
  <c r="M38" i="1"/>
  <c r="M37" i="1"/>
  <c r="M36" i="1"/>
  <c r="M35" i="1"/>
  <c r="M31" i="1"/>
  <c r="A31" i="1"/>
  <c r="M30" i="1"/>
  <c r="A30" i="1"/>
  <c r="M29" i="1"/>
  <c r="A29" i="1"/>
  <c r="M28" i="1"/>
  <c r="A28" i="1"/>
  <c r="M27" i="1"/>
  <c r="A27" i="1"/>
  <c r="M26" i="1"/>
  <c r="A26" i="1"/>
  <c r="M25" i="1"/>
  <c r="A25" i="1"/>
  <c r="M24" i="1"/>
  <c r="A24" i="1"/>
  <c r="M23" i="1"/>
  <c r="P20" i="1"/>
  <c r="P32" i="1" s="1"/>
  <c r="O20" i="1"/>
  <c r="O32" i="1" s="1"/>
  <c r="N20" i="1"/>
  <c r="N32" i="1" s="1"/>
  <c r="L20" i="1"/>
  <c r="L32" i="1" s="1"/>
  <c r="K20" i="1"/>
  <c r="K32" i="1" s="1"/>
  <c r="J20" i="1"/>
  <c r="J32" i="1" s="1"/>
  <c r="I20" i="1"/>
  <c r="I32" i="1" s="1"/>
  <c r="I53" i="1" s="1"/>
  <c r="I63" i="1" s="1"/>
  <c r="H20" i="1"/>
  <c r="H32" i="1" s="1"/>
  <c r="G20" i="1"/>
  <c r="G32" i="1" s="1"/>
  <c r="F20" i="1"/>
  <c r="F32" i="1" s="1"/>
  <c r="E20" i="1"/>
  <c r="E32" i="1" s="1"/>
  <c r="E53" i="1" s="1"/>
  <c r="E63" i="1" s="1"/>
  <c r="D20" i="1"/>
  <c r="D32" i="1" s="1"/>
  <c r="D53" i="1" s="1"/>
  <c r="C20" i="1"/>
  <c r="C32" i="1" s="1"/>
  <c r="C53" i="1" s="1"/>
  <c r="B20" i="1"/>
  <c r="B32" i="1" s="1"/>
  <c r="B53" i="1" s="1"/>
  <c r="B55" i="1" s="1"/>
  <c r="C54" i="1" s="1"/>
  <c r="C55" i="1" s="1"/>
  <c r="D54" i="1" s="1"/>
  <c r="D55" i="1" s="1"/>
  <c r="E54" i="1" s="1"/>
  <c r="E55" i="1" s="1"/>
  <c r="F54" i="1" s="1"/>
  <c r="M19" i="1"/>
  <c r="A19" i="1"/>
  <c r="M18" i="1"/>
  <c r="M17" i="1"/>
  <c r="A17" i="1"/>
  <c r="M16" i="1"/>
  <c r="A16" i="1"/>
  <c r="M15" i="1"/>
  <c r="A15" i="1"/>
  <c r="M14" i="1"/>
  <c r="A14" i="1"/>
  <c r="M13" i="1"/>
  <c r="A13" i="1"/>
  <c r="M12" i="1"/>
  <c r="A12" i="1"/>
  <c r="M11" i="1"/>
  <c r="A11" i="1"/>
  <c r="M10" i="1"/>
  <c r="A10" i="1"/>
  <c r="M9" i="1"/>
  <c r="A9" i="1"/>
  <c r="M8" i="1"/>
  <c r="A8" i="1"/>
  <c r="M7" i="1"/>
  <c r="A7" i="1"/>
  <c r="M6" i="1"/>
  <c r="A6" i="1"/>
  <c r="M5" i="1"/>
  <c r="M20" i="1" s="1"/>
  <c r="M32" i="1" s="1"/>
  <c r="A5" i="1"/>
  <c r="P3" i="1"/>
  <c r="O3" i="1"/>
  <c r="N3" i="1"/>
  <c r="B2" i="1"/>
  <c r="A1" i="1"/>
  <c r="O53" i="1" l="1"/>
  <c r="O63" i="1" s="1"/>
  <c r="N62" i="1"/>
  <c r="N51" i="1"/>
  <c r="N53" i="1" s="1"/>
  <c r="G53" i="1"/>
  <c r="G63" i="1" s="1"/>
  <c r="F51" i="1"/>
  <c r="F53" i="1" s="1"/>
  <c r="J51" i="1"/>
  <c r="J53" i="1" s="1"/>
  <c r="J63" i="1" s="1"/>
  <c r="G51" i="1"/>
  <c r="K51" i="1"/>
  <c r="K53" i="1" s="1"/>
  <c r="K63" i="1" s="1"/>
  <c r="O51" i="1"/>
  <c r="M44" i="1"/>
  <c r="M45" i="1" s="1"/>
  <c r="H51" i="1"/>
  <c r="H53" i="1" s="1"/>
  <c r="H63" i="1" s="1"/>
  <c r="L51" i="1"/>
  <c r="L53" i="1" s="1"/>
  <c r="L63" i="1" s="1"/>
  <c r="P51" i="1"/>
  <c r="P53" i="1" s="1"/>
  <c r="P63" i="1" s="1"/>
  <c r="N63" i="1" l="1"/>
  <c r="N55" i="1"/>
  <c r="O54" i="1" s="1"/>
  <c r="O55" i="1" s="1"/>
  <c r="P54" i="1" s="1"/>
  <c r="P55" i="1" s="1"/>
  <c r="M51" i="1"/>
  <c r="M53" i="1" s="1"/>
  <c r="M63" i="1" s="1"/>
  <c r="M62" i="1"/>
  <c r="F63" i="1"/>
  <c r="F55" i="1"/>
  <c r="G54" i="1" s="1"/>
  <c r="G55" i="1" s="1"/>
  <c r="H54" i="1" s="1"/>
  <c r="H55" i="1" s="1"/>
  <c r="I54" i="1" s="1"/>
  <c r="I55" i="1" s="1"/>
  <c r="J54" i="1" s="1"/>
  <c r="J55" i="1" s="1"/>
  <c r="K54" i="1" s="1"/>
  <c r="K55" i="1" s="1"/>
  <c r="L54" i="1" s="1"/>
  <c r="L55" i="1" s="1"/>
  <c r="M54" i="1" s="1"/>
  <c r="M55" i="1" s="1"/>
</calcChain>
</file>

<file path=xl/sharedStrings.xml><?xml version="1.0" encoding="utf-8"?>
<sst xmlns="http://schemas.openxmlformats.org/spreadsheetml/2006/main" count="40" uniqueCount="39">
  <si>
    <t>MONTHLY CASH FLOWS</t>
  </si>
  <si>
    <t>Medium Term Revenue and Expenditure Framework</t>
  </si>
  <si>
    <t>R thousand</t>
  </si>
  <si>
    <t>July</t>
  </si>
  <si>
    <t>August</t>
  </si>
  <si>
    <t>Sept.</t>
  </si>
  <si>
    <t>October</t>
  </si>
  <si>
    <t>November</t>
  </si>
  <si>
    <t>December</t>
  </si>
  <si>
    <t>January</t>
  </si>
  <si>
    <t>February</t>
  </si>
  <si>
    <t>March</t>
  </si>
  <si>
    <t>April</t>
  </si>
  <si>
    <t>May</t>
  </si>
  <si>
    <t>June</t>
  </si>
  <si>
    <t>Cash Receipts By Source</t>
  </si>
  <si>
    <t>Transfer receipts - operational</t>
  </si>
  <si>
    <t>Cash Receipts by Source</t>
  </si>
  <si>
    <t>Other Cash Flows by Source</t>
  </si>
  <si>
    <t>Transfer receipts - capital</t>
  </si>
  <si>
    <t>Total Cash Receipts by Source</t>
  </si>
  <si>
    <t>Cash Payments by Type</t>
  </si>
  <si>
    <t>Employee related costs</t>
  </si>
  <si>
    <t>Remuneration of councillors</t>
  </si>
  <si>
    <t>Finance charges</t>
  </si>
  <si>
    <t>Bulk purchases - Electricity</t>
  </si>
  <si>
    <t>Bulk purchases - Water &amp; Sewer</t>
  </si>
  <si>
    <t>Other materials</t>
  </si>
  <si>
    <t>Contracted services</t>
  </si>
  <si>
    <t>Transfers and grants - other municipalities</t>
  </si>
  <si>
    <t>Transfers and grants - other</t>
  </si>
  <si>
    <t>Other expenditure</t>
  </si>
  <si>
    <t>Other Cash Flows/Payments by Type</t>
  </si>
  <si>
    <t>Total Cash Payments by Type</t>
  </si>
  <si>
    <t>Check</t>
  </si>
  <si>
    <t>NET INCREASE/(DECREASE) IN CASH HELD</t>
  </si>
  <si>
    <t>Cash/cash equivalents at the month/year begin:</t>
  </si>
  <si>
    <t>Cash/cash equivalents at the month/year end:</t>
  </si>
  <si>
    <t>1. Note that this section of Table SA 30 is deliberately not linked to Table A4 because timing differences between the invoicing of clients and receiving the cash means that the cashflow will differ from budgeted revenue, and similarly for budgeted expenditure. However for the MTREF it is now directly linked to A7.</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</si>
</sst>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64" formatCode="_(* #,##0,_);_(* \(#,##0,\);_(* &quot;–&quot;?_);_(@_)"/>
    <numFmt numFmtId="165" formatCode="#,###,;\(#,###,\)"/>
    <numFmt numFmtId="166" formatCode="_ * #,##0_ ;_ * \-#,##0_ ;_ * &quot;-&quot;??_ ;_ @_ "/>
  </numFmts>
  <fonts count="8" x14ac:knownFonts="1">
    <font>
      <sz val="11"/>
      <color theme="1"/>
      <name val="Calibri"/>
      <family val="2"/>
      <scheme val="minor"/>
    </font>
    <font>
      <sz val="11"/>
      <color theme="1"/>
      <name val="Calibri"/>
      <family val="2"/>
      <scheme val="minor"/>
    </font>
    <font>
      <b/>
      <sz val="10"/>
      <name val="Arial Narrow"/>
      <family val="2"/>
    </font>
    <font>
      <sz val="8"/>
      <name val="Arial Narrow"/>
      <family val="2"/>
    </font>
    <font>
      <b/>
      <sz val="8"/>
      <name val="Arial Narrow"/>
      <family val="2"/>
    </font>
    <font>
      <b/>
      <u/>
      <sz val="8"/>
      <name val="Arial Narrow"/>
      <family val="2"/>
    </font>
    <font>
      <i/>
      <sz val="8"/>
      <name val="Arial Narrow"/>
      <family val="2"/>
    </font>
    <font>
      <i/>
      <u/>
      <sz val="8"/>
      <name val="Arial Narrow"/>
      <family val="2"/>
    </font>
  </fonts>
  <fills count="3">
    <fill>
      <patternFill patternType="none"/>
    </fill>
    <fill>
      <patternFill patternType="gray125"/>
    </fill>
    <fill>
      <patternFill patternType="solid">
        <fgColor rgb="FFFFFF99"/>
        <bgColor indexed="64"/>
      </patternFill>
    </fill>
  </fills>
  <borders count="4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right style="thin">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79">
    <xf numFmtId="0" fontId="0" fillId="0" borderId="0" xfId="0"/>
    <xf numFmtId="0" fontId="2" fillId="0" borderId="1" xfId="0" applyFont="1" applyFill="1" applyBorder="1" applyAlignment="1">
      <alignment horizontal="left"/>
    </xf>
    <xf numFmtId="0" fontId="3" fillId="0" borderId="0" xfId="0" applyFont="1"/>
    <xf numFmtId="49" fontId="4" fillId="0" borderId="2" xfId="0" applyNumberFormat="1" applyFont="1" applyFill="1" applyBorder="1" applyAlignment="1">
      <alignment vertical="center" wrapText="1"/>
    </xf>
    <xf numFmtId="0" fontId="4" fillId="0" borderId="6" xfId="0" applyFont="1" applyFill="1" applyBorder="1" applyAlignment="1">
      <alignment horizontal="left" vertical="center"/>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5" fillId="0" borderId="11" xfId="0" applyNumberFormat="1" applyFont="1" applyBorder="1"/>
    <xf numFmtId="164" fontId="4" fillId="0" borderId="12" xfId="0" applyNumberFormat="1" applyFont="1" applyBorder="1" applyAlignment="1">
      <alignment horizontal="center"/>
    </xf>
    <xf numFmtId="164" fontId="4" fillId="0" borderId="13" xfId="0" applyNumberFormat="1" applyFont="1" applyBorder="1" applyAlignment="1">
      <alignment horizontal="center"/>
    </xf>
    <xf numFmtId="164" fontId="4" fillId="0" borderId="14" xfId="0" applyNumberFormat="1" applyFont="1" applyBorder="1" applyAlignment="1">
      <alignment horizontal="center"/>
    </xf>
    <xf numFmtId="0" fontId="3" fillId="0" borderId="12" xfId="0" applyNumberFormat="1" applyFont="1" applyBorder="1" applyAlignment="1">
      <alignment horizontal="center"/>
    </xf>
    <xf numFmtId="164" fontId="4" fillId="0" borderId="15" xfId="0" applyNumberFormat="1" applyFont="1" applyBorder="1" applyAlignment="1">
      <alignment horizontal="center"/>
    </xf>
    <xf numFmtId="0" fontId="3" fillId="0" borderId="0" xfId="0" applyFont="1" applyFill="1"/>
    <xf numFmtId="0" fontId="3" fillId="0" borderId="11" xfId="0" applyNumberFormat="1" applyFont="1" applyBorder="1" applyAlignment="1">
      <alignment horizontal="left" indent="1"/>
    </xf>
    <xf numFmtId="164" fontId="3" fillId="2" borderId="16" xfId="0" applyNumberFormat="1" applyFont="1" applyFill="1" applyBorder="1" applyProtection="1">
      <protection locked="0"/>
    </xf>
    <xf numFmtId="164" fontId="3" fillId="2" borderId="17" xfId="0" applyNumberFormat="1" applyFont="1" applyFill="1" applyBorder="1" applyProtection="1">
      <protection locked="0"/>
    </xf>
    <xf numFmtId="164" fontId="3" fillId="0" borderId="18" xfId="0" applyNumberFormat="1" applyFont="1" applyBorder="1"/>
    <xf numFmtId="164" fontId="3" fillId="2" borderId="19" xfId="0" applyNumberFormat="1" applyFont="1" applyFill="1" applyBorder="1" applyProtection="1">
      <protection locked="0"/>
    </xf>
    <xf numFmtId="164" fontId="3" fillId="2" borderId="0" xfId="0" applyNumberFormat="1" applyFont="1" applyFill="1" applyBorder="1" applyProtection="1">
      <protection locked="0"/>
    </xf>
    <xf numFmtId="164" fontId="3" fillId="2" borderId="11" xfId="0" applyNumberFormat="1" applyFont="1" applyFill="1" applyBorder="1" applyProtection="1">
      <protection locked="0"/>
    </xf>
    <xf numFmtId="0" fontId="3" fillId="0" borderId="11" xfId="0" applyFont="1" applyBorder="1" applyAlignment="1">
      <alignment horizontal="left" indent="1"/>
    </xf>
    <xf numFmtId="0" fontId="4" fillId="0" borderId="11" xfId="0" applyNumberFormat="1" applyFont="1" applyFill="1" applyBorder="1"/>
    <xf numFmtId="164" fontId="4" fillId="0" borderId="20" xfId="0" applyNumberFormat="1" applyFont="1" applyFill="1" applyBorder="1"/>
    <xf numFmtId="164" fontId="4" fillId="0" borderId="21" xfId="0" applyNumberFormat="1" applyFont="1" applyFill="1" applyBorder="1"/>
    <xf numFmtId="164" fontId="4" fillId="0" borderId="22" xfId="0" applyNumberFormat="1" applyFont="1" applyFill="1" applyBorder="1"/>
    <xf numFmtId="164" fontId="4" fillId="0" borderId="23" xfId="0" applyNumberFormat="1" applyFont="1" applyFill="1" applyBorder="1"/>
    <xf numFmtId="0" fontId="3" fillId="0" borderId="11" xfId="0" applyNumberFormat="1" applyFont="1" applyFill="1" applyBorder="1"/>
    <xf numFmtId="164" fontId="3" fillId="0" borderId="16" xfId="0" applyNumberFormat="1" applyFont="1" applyFill="1" applyBorder="1"/>
    <xf numFmtId="164" fontId="3" fillId="0" borderId="17" xfId="0" applyNumberFormat="1" applyFont="1" applyFill="1" applyBorder="1"/>
    <xf numFmtId="164" fontId="3" fillId="0" borderId="18" xfId="0" applyNumberFormat="1" applyFont="1" applyFill="1" applyBorder="1"/>
    <xf numFmtId="164" fontId="3" fillId="0" borderId="19" xfId="0" applyNumberFormat="1" applyFont="1" applyFill="1" applyBorder="1"/>
    <xf numFmtId="0" fontId="4" fillId="0" borderId="11" xfId="0" applyNumberFormat="1" applyFont="1" applyFill="1" applyBorder="1" applyAlignment="1">
      <alignment horizontal="left"/>
    </xf>
    <xf numFmtId="0" fontId="3" fillId="0" borderId="11" xfId="0" applyFont="1" applyFill="1" applyBorder="1" applyAlignment="1">
      <alignment horizontal="left" indent="1"/>
    </xf>
    <xf numFmtId="0" fontId="3" fillId="0" borderId="11" xfId="0" applyNumberFormat="1" applyFont="1" applyFill="1" applyBorder="1" applyAlignment="1">
      <alignment horizontal="left" wrapText="1" indent="1"/>
    </xf>
    <xf numFmtId="0" fontId="3" fillId="0" borderId="11" xfId="0" applyNumberFormat="1" applyFont="1" applyFill="1" applyBorder="1" applyAlignment="1">
      <alignment horizontal="left" indent="1"/>
    </xf>
    <xf numFmtId="0" fontId="4" fillId="0" borderId="24" xfId="0" applyNumberFormat="1" applyFont="1" applyFill="1" applyBorder="1"/>
    <xf numFmtId="164" fontId="4" fillId="0" borderId="25" xfId="0" applyNumberFormat="1" applyFont="1" applyFill="1" applyBorder="1"/>
    <xf numFmtId="164" fontId="4" fillId="0" borderId="26" xfId="0" applyNumberFormat="1" applyFont="1" applyFill="1" applyBorder="1"/>
    <xf numFmtId="164" fontId="4" fillId="0" borderId="27" xfId="0" applyNumberFormat="1" applyFont="1" applyFill="1" applyBorder="1"/>
    <xf numFmtId="164" fontId="4" fillId="0" borderId="28" xfId="0" applyNumberFormat="1" applyFont="1" applyFill="1" applyBorder="1"/>
    <xf numFmtId="0" fontId="3" fillId="0" borderId="11" xfId="0" applyNumberFormat="1" applyFont="1" applyFill="1" applyBorder="1" applyAlignment="1"/>
    <xf numFmtId="0" fontId="5" fillId="0" borderId="11" xfId="0" applyNumberFormat="1" applyFont="1" applyFill="1" applyBorder="1"/>
    <xf numFmtId="164" fontId="3" fillId="0" borderId="16" xfId="1" applyNumberFormat="1" applyFont="1" applyFill="1" applyBorder="1"/>
    <xf numFmtId="165" fontId="3" fillId="0" borderId="0" xfId="0" applyNumberFormat="1" applyFont="1" applyFill="1"/>
    <xf numFmtId="0" fontId="6" fillId="0" borderId="0" xfId="0" applyFont="1" applyFill="1" applyAlignment="1">
      <alignment horizontal="center"/>
    </xf>
    <xf numFmtId="0" fontId="4" fillId="0" borderId="29" xfId="0" applyNumberFormat="1" applyFont="1" applyFill="1" applyBorder="1" applyAlignment="1">
      <alignment vertical="center" wrapText="1"/>
    </xf>
    <xf numFmtId="164" fontId="4" fillId="0" borderId="30" xfId="0" applyNumberFormat="1" applyFont="1" applyFill="1" applyBorder="1" applyAlignment="1">
      <alignment vertical="center"/>
    </xf>
    <xf numFmtId="164" fontId="4" fillId="0" borderId="31" xfId="0" applyNumberFormat="1" applyFont="1" applyFill="1" applyBorder="1" applyAlignment="1">
      <alignment vertical="center"/>
    </xf>
    <xf numFmtId="164" fontId="4" fillId="0" borderId="32" xfId="0" applyNumberFormat="1" applyFont="1" applyFill="1" applyBorder="1" applyAlignment="1">
      <alignment vertical="center"/>
    </xf>
    <xf numFmtId="164" fontId="4" fillId="0" borderId="33" xfId="0" applyNumberFormat="1" applyFont="1" applyFill="1" applyBorder="1" applyAlignment="1">
      <alignment vertical="center"/>
    </xf>
    <xf numFmtId="165" fontId="4" fillId="0" borderId="34" xfId="0" applyNumberFormat="1" applyFont="1" applyFill="1" applyBorder="1" applyAlignment="1">
      <alignment vertical="center"/>
    </xf>
    <xf numFmtId="165" fontId="4" fillId="0" borderId="35" xfId="0" applyNumberFormat="1" applyFont="1" applyFill="1" applyBorder="1" applyAlignment="1">
      <alignment vertical="center"/>
    </xf>
    <xf numFmtId="165" fontId="4" fillId="0" borderId="36" xfId="0" applyNumberFormat="1" applyFont="1" applyFill="1" applyBorder="1" applyAlignment="1">
      <alignment vertical="center"/>
    </xf>
    <xf numFmtId="0" fontId="3" fillId="0" borderId="0" xfId="0" applyFont="1" applyFill="1" applyAlignment="1">
      <alignment vertical="center"/>
    </xf>
    <xf numFmtId="0" fontId="3" fillId="0" borderId="0" xfId="0" applyFont="1" applyAlignment="1">
      <alignment vertical="center"/>
    </xf>
    <xf numFmtId="164" fontId="3" fillId="2" borderId="37" xfId="0" applyNumberFormat="1" applyFont="1" applyFill="1" applyBorder="1" applyProtection="1">
      <protection locked="0"/>
    </xf>
    <xf numFmtId="164" fontId="3" fillId="0" borderId="21" xfId="0" applyNumberFormat="1" applyFont="1" applyFill="1" applyBorder="1"/>
    <xf numFmtId="164" fontId="3" fillId="0" borderId="22" xfId="0" applyNumberFormat="1" applyFont="1" applyFill="1" applyBorder="1"/>
    <xf numFmtId="164" fontId="3" fillId="0" borderId="20" xfId="0" applyNumberFormat="1" applyFont="1" applyFill="1" applyBorder="1"/>
    <xf numFmtId="164" fontId="3" fillId="0" borderId="23" xfId="0" applyNumberFormat="1" applyFont="1" applyFill="1" applyBorder="1"/>
    <xf numFmtId="0" fontId="3" fillId="0" borderId="38" xfId="0" applyNumberFormat="1" applyFont="1" applyFill="1" applyBorder="1"/>
    <xf numFmtId="164" fontId="3" fillId="0" borderId="6" xfId="0" applyNumberFormat="1" applyFont="1" applyFill="1" applyBorder="1"/>
    <xf numFmtId="164" fontId="3" fillId="0" borderId="39" xfId="0" applyNumberFormat="1" applyFont="1" applyFill="1" applyBorder="1"/>
    <xf numFmtId="164" fontId="3" fillId="0" borderId="9" xfId="0" applyNumberFormat="1" applyFont="1" applyFill="1" applyBorder="1"/>
    <xf numFmtId="164" fontId="3" fillId="0" borderId="40" xfId="0" applyNumberFormat="1" applyFont="1" applyFill="1" applyBorder="1"/>
    <xf numFmtId="164" fontId="3" fillId="0" borderId="41" xfId="0" applyNumberFormat="1" applyFont="1" applyFill="1" applyBorder="1"/>
    <xf numFmtId="0" fontId="7" fillId="0" borderId="0" xfId="0" applyFont="1" applyBorder="1" applyAlignment="1" applyProtection="1">
      <alignment horizontal="left"/>
    </xf>
    <xf numFmtId="165" fontId="3" fillId="0" borderId="0" xfId="0" applyNumberFormat="1" applyFont="1" applyFill="1" applyBorder="1"/>
    <xf numFmtId="166" fontId="3" fillId="0" borderId="0" xfId="1" applyNumberFormat="1" applyFont="1"/>
    <xf numFmtId="165" fontId="3" fillId="0" borderId="0" xfId="0" applyNumberFormat="1" applyFont="1"/>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6" fillId="0" borderId="0" xfId="0" applyFont="1" applyBorder="1" applyAlignment="1" applyProtection="1">
      <alignment horizontal="left"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rnold/Documents/2.%20b)%202018%202019%20Supporting%20tables%20A1%20to%20A10%20and%20SA1%20to%20SA%2037%20Tzane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a"/>
      <sheetName val="SA13b"/>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4e"/>
      <sheetName val="SA35"/>
      <sheetName val="SA36"/>
      <sheetName val="SA37"/>
      <sheetName val="SA38"/>
      <sheetName val="LGDB_EXPORT"/>
    </sheetNames>
    <sheetDataSet>
      <sheetData sheetId="0"/>
      <sheetData sheetId="1"/>
      <sheetData sheetId="2">
        <row r="15">
          <cell r="B15" t="str">
            <v>Budget Year 2018/19</v>
          </cell>
        </row>
        <row r="16">
          <cell r="B16" t="str">
            <v>Budget Year +1 2019/20</v>
          </cell>
        </row>
        <row r="17">
          <cell r="B17" t="str">
            <v>Budget Year +2 2020/21</v>
          </cell>
        </row>
        <row r="34">
          <cell r="B34" t="str">
            <v>References</v>
          </cell>
        </row>
        <row r="93">
          <cell r="B93" t="str">
            <v>LIM333 Greater Tzaneen</v>
          </cell>
        </row>
        <row r="142">
          <cell r="B142" t="str">
            <v>Supporting Table SA30 Budgeted monthly cash flow</v>
          </cell>
        </row>
      </sheetData>
      <sheetData sheetId="3"/>
      <sheetData sheetId="4"/>
      <sheetData sheetId="5"/>
      <sheetData sheetId="6"/>
      <sheetData sheetId="7"/>
      <sheetData sheetId="8"/>
      <sheetData sheetId="9"/>
      <sheetData sheetId="10"/>
      <sheetData sheetId="11">
        <row r="5">
          <cell r="A5" t="str">
            <v>Property rates</v>
          </cell>
        </row>
        <row r="6">
          <cell r="A6" t="str">
            <v>Service charges - electricity revenue</v>
          </cell>
        </row>
        <row r="7">
          <cell r="A7" t="str">
            <v>Service charges - water revenue</v>
          </cell>
        </row>
        <row r="8">
          <cell r="A8" t="str">
            <v>Service charges - sanitation revenue</v>
          </cell>
        </row>
        <row r="9">
          <cell r="A9" t="str">
            <v>Service charges - refuse revenue</v>
          </cell>
        </row>
        <row r="10">
          <cell r="A10" t="str">
            <v>Service charges - other</v>
          </cell>
        </row>
        <row r="11">
          <cell r="A11" t="str">
            <v>Rental of facilities and equipment</v>
          </cell>
        </row>
        <row r="12">
          <cell r="A12" t="str">
            <v>Interest earned - external investments</v>
          </cell>
        </row>
        <row r="13">
          <cell r="A13" t="str">
            <v>Interest earned - outstanding debtors</v>
          </cell>
        </row>
        <row r="14">
          <cell r="A14" t="str">
            <v>Dividends received</v>
          </cell>
        </row>
        <row r="15">
          <cell r="A15" t="str">
            <v>Fines, penalties and forfeits</v>
          </cell>
        </row>
        <row r="16">
          <cell r="A16" t="str">
            <v>Licences and permits</v>
          </cell>
        </row>
        <row r="17">
          <cell r="A17" t="str">
            <v>Agency services</v>
          </cell>
        </row>
        <row r="19">
          <cell r="A19" t="str">
            <v>Other revenue</v>
          </cell>
        </row>
        <row r="39">
          <cell r="A39" t="str">
            <v>Transfers and subsidies - capital (monetary allocations) (National / Provincial Departmental Agencies, Households, Non-profit Institutions, Private Enterprises, Public Corporatons, Higher Educational Institutions)</v>
          </cell>
        </row>
        <row r="40">
          <cell r="A40" t="str">
            <v xml:space="preserve">Transfers and subsidies - capital (in-kind - all) </v>
          </cell>
        </row>
      </sheetData>
      <sheetData sheetId="12"/>
      <sheetData sheetId="13"/>
      <sheetData sheetId="14"/>
      <sheetData sheetId="15">
        <row r="21">
          <cell r="A21" t="str">
            <v>Proceeds on disposal of PPE</v>
          </cell>
        </row>
        <row r="22">
          <cell r="A22" t="str">
            <v>Decrease (Increase) in non-current debtors</v>
          </cell>
        </row>
        <row r="23">
          <cell r="A23" t="str">
            <v>Decrease (increase) other non-current receivables</v>
          </cell>
        </row>
        <row r="24">
          <cell r="A24" t="str">
            <v>Decrease (increase) in non-current investments</v>
          </cell>
        </row>
        <row r="26">
          <cell r="A26" t="str">
            <v>Capital assets</v>
          </cell>
        </row>
        <row r="31">
          <cell r="A31" t="str">
            <v>Short term loans</v>
          </cell>
        </row>
        <row r="32">
          <cell r="A32" t="str">
            <v>Borrowing long term/refinancing</v>
          </cell>
        </row>
        <row r="33">
          <cell r="A33" t="str">
            <v>Increase (decrease) in consumer deposits</v>
          </cell>
        </row>
        <row r="35">
          <cell r="A35" t="str">
            <v>Repayment of borrowing</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90"/>
  <sheetViews>
    <sheetView tabSelected="1" workbookViewId="0">
      <selection sqref="A1:XFD1048576"/>
    </sheetView>
  </sheetViews>
  <sheetFormatPr defaultRowHeight="12.75" x14ac:dyDescent="0.25"/>
  <cols>
    <col min="1" max="1" width="30.7109375" style="2" customWidth="1"/>
    <col min="2" max="13" width="8.28515625" style="2" customWidth="1"/>
    <col min="14" max="16" width="9.28515625" style="2" customWidth="1"/>
    <col min="17" max="17" width="9.85546875" style="2" hidden="1" customWidth="1"/>
    <col min="18" max="18" width="9.5703125" style="2" hidden="1" customWidth="1"/>
    <col min="19" max="19" width="9.85546875" style="2" hidden="1" customWidth="1"/>
    <col min="20" max="20" width="11.28515625" style="2" customWidth="1"/>
    <col min="21" max="21" width="9.5703125" style="2" bestFit="1" customWidth="1"/>
    <col min="22" max="25" width="9.85546875" style="2" bestFit="1" customWidth="1"/>
    <col min="26" max="27" width="9.5703125" style="2" bestFit="1" customWidth="1"/>
    <col min="28" max="28" width="9.85546875" style="2" bestFit="1" customWidth="1"/>
    <col min="29" max="256" width="9.140625" style="2"/>
    <col min="257" max="257" width="30.7109375" style="2" customWidth="1"/>
    <col min="258" max="269" width="8.28515625" style="2" customWidth="1"/>
    <col min="270" max="272" width="9.28515625" style="2" customWidth="1"/>
    <col min="273" max="275" width="0" style="2" hidden="1" customWidth="1"/>
    <col min="276" max="276" width="11.28515625" style="2" customWidth="1"/>
    <col min="277" max="277" width="9.5703125" style="2" bestFit="1" customWidth="1"/>
    <col min="278" max="281" width="9.85546875" style="2" bestFit="1" customWidth="1"/>
    <col min="282" max="283" width="9.5703125" style="2" bestFit="1" customWidth="1"/>
    <col min="284" max="284" width="9.85546875" style="2" bestFit="1" customWidth="1"/>
    <col min="285" max="512" width="9.140625" style="2"/>
    <col min="513" max="513" width="30.7109375" style="2" customWidth="1"/>
    <col min="514" max="525" width="8.28515625" style="2" customWidth="1"/>
    <col min="526" max="528" width="9.28515625" style="2" customWidth="1"/>
    <col min="529" max="531" width="0" style="2" hidden="1" customWidth="1"/>
    <col min="532" max="532" width="11.28515625" style="2" customWidth="1"/>
    <col min="533" max="533" width="9.5703125" style="2" bestFit="1" customWidth="1"/>
    <col min="534" max="537" width="9.85546875" style="2" bestFit="1" customWidth="1"/>
    <col min="538" max="539" width="9.5703125" style="2" bestFit="1" customWidth="1"/>
    <col min="540" max="540" width="9.85546875" style="2" bestFit="1" customWidth="1"/>
    <col min="541" max="768" width="9.140625" style="2"/>
    <col min="769" max="769" width="30.7109375" style="2" customWidth="1"/>
    <col min="770" max="781" width="8.28515625" style="2" customWidth="1"/>
    <col min="782" max="784" width="9.28515625" style="2" customWidth="1"/>
    <col min="785" max="787" width="0" style="2" hidden="1" customWidth="1"/>
    <col min="788" max="788" width="11.28515625" style="2" customWidth="1"/>
    <col min="789" max="789" width="9.5703125" style="2" bestFit="1" customWidth="1"/>
    <col min="790" max="793" width="9.85546875" style="2" bestFit="1" customWidth="1"/>
    <col min="794" max="795" width="9.5703125" style="2" bestFit="1" customWidth="1"/>
    <col min="796" max="796" width="9.85546875" style="2" bestFit="1" customWidth="1"/>
    <col min="797" max="1024" width="9.140625" style="2"/>
    <col min="1025" max="1025" width="30.7109375" style="2" customWidth="1"/>
    <col min="1026" max="1037" width="8.28515625" style="2" customWidth="1"/>
    <col min="1038" max="1040" width="9.28515625" style="2" customWidth="1"/>
    <col min="1041" max="1043" width="0" style="2" hidden="1" customWidth="1"/>
    <col min="1044" max="1044" width="11.28515625" style="2" customWidth="1"/>
    <col min="1045" max="1045" width="9.5703125" style="2" bestFit="1" customWidth="1"/>
    <col min="1046" max="1049" width="9.85546875" style="2" bestFit="1" customWidth="1"/>
    <col min="1050" max="1051" width="9.5703125" style="2" bestFit="1" customWidth="1"/>
    <col min="1052" max="1052" width="9.85546875" style="2" bestFit="1" customWidth="1"/>
    <col min="1053" max="1280" width="9.140625" style="2"/>
    <col min="1281" max="1281" width="30.7109375" style="2" customWidth="1"/>
    <col min="1282" max="1293" width="8.28515625" style="2" customWidth="1"/>
    <col min="1294" max="1296" width="9.28515625" style="2" customWidth="1"/>
    <col min="1297" max="1299" width="0" style="2" hidden="1" customWidth="1"/>
    <col min="1300" max="1300" width="11.28515625" style="2" customWidth="1"/>
    <col min="1301" max="1301" width="9.5703125" style="2" bestFit="1" customWidth="1"/>
    <col min="1302" max="1305" width="9.85546875" style="2" bestFit="1" customWidth="1"/>
    <col min="1306" max="1307" width="9.5703125" style="2" bestFit="1" customWidth="1"/>
    <col min="1308" max="1308" width="9.85546875" style="2" bestFit="1" customWidth="1"/>
    <col min="1309" max="1536" width="9.140625" style="2"/>
    <col min="1537" max="1537" width="30.7109375" style="2" customWidth="1"/>
    <col min="1538" max="1549" width="8.28515625" style="2" customWidth="1"/>
    <col min="1550" max="1552" width="9.28515625" style="2" customWidth="1"/>
    <col min="1553" max="1555" width="0" style="2" hidden="1" customWidth="1"/>
    <col min="1556" max="1556" width="11.28515625" style="2" customWidth="1"/>
    <col min="1557" max="1557" width="9.5703125" style="2" bestFit="1" customWidth="1"/>
    <col min="1558" max="1561" width="9.85546875" style="2" bestFit="1" customWidth="1"/>
    <col min="1562" max="1563" width="9.5703125" style="2" bestFit="1" customWidth="1"/>
    <col min="1564" max="1564" width="9.85546875" style="2" bestFit="1" customWidth="1"/>
    <col min="1565" max="1792" width="9.140625" style="2"/>
    <col min="1793" max="1793" width="30.7109375" style="2" customWidth="1"/>
    <col min="1794" max="1805" width="8.28515625" style="2" customWidth="1"/>
    <col min="1806" max="1808" width="9.28515625" style="2" customWidth="1"/>
    <col min="1809" max="1811" width="0" style="2" hidden="1" customWidth="1"/>
    <col min="1812" max="1812" width="11.28515625" style="2" customWidth="1"/>
    <col min="1813" max="1813" width="9.5703125" style="2" bestFit="1" customWidth="1"/>
    <col min="1814" max="1817" width="9.85546875" style="2" bestFit="1" customWidth="1"/>
    <col min="1818" max="1819" width="9.5703125" style="2" bestFit="1" customWidth="1"/>
    <col min="1820" max="1820" width="9.85546875" style="2" bestFit="1" customWidth="1"/>
    <col min="1821" max="2048" width="9.140625" style="2"/>
    <col min="2049" max="2049" width="30.7109375" style="2" customWidth="1"/>
    <col min="2050" max="2061" width="8.28515625" style="2" customWidth="1"/>
    <col min="2062" max="2064" width="9.28515625" style="2" customWidth="1"/>
    <col min="2065" max="2067" width="0" style="2" hidden="1" customWidth="1"/>
    <col min="2068" max="2068" width="11.28515625" style="2" customWidth="1"/>
    <col min="2069" max="2069" width="9.5703125" style="2" bestFit="1" customWidth="1"/>
    <col min="2070" max="2073" width="9.85546875" style="2" bestFit="1" customWidth="1"/>
    <col min="2074" max="2075" width="9.5703125" style="2" bestFit="1" customWidth="1"/>
    <col min="2076" max="2076" width="9.85546875" style="2" bestFit="1" customWidth="1"/>
    <col min="2077" max="2304" width="9.140625" style="2"/>
    <col min="2305" max="2305" width="30.7109375" style="2" customWidth="1"/>
    <col min="2306" max="2317" width="8.28515625" style="2" customWidth="1"/>
    <col min="2318" max="2320" width="9.28515625" style="2" customWidth="1"/>
    <col min="2321" max="2323" width="0" style="2" hidden="1" customWidth="1"/>
    <col min="2324" max="2324" width="11.28515625" style="2" customWidth="1"/>
    <col min="2325" max="2325" width="9.5703125" style="2" bestFit="1" customWidth="1"/>
    <col min="2326" max="2329" width="9.85546875" style="2" bestFit="1" customWidth="1"/>
    <col min="2330" max="2331" width="9.5703125" style="2" bestFit="1" customWidth="1"/>
    <col min="2332" max="2332" width="9.85546875" style="2" bestFit="1" customWidth="1"/>
    <col min="2333" max="2560" width="9.140625" style="2"/>
    <col min="2561" max="2561" width="30.7109375" style="2" customWidth="1"/>
    <col min="2562" max="2573" width="8.28515625" style="2" customWidth="1"/>
    <col min="2574" max="2576" width="9.28515625" style="2" customWidth="1"/>
    <col min="2577" max="2579" width="0" style="2" hidden="1" customWidth="1"/>
    <col min="2580" max="2580" width="11.28515625" style="2" customWidth="1"/>
    <col min="2581" max="2581" width="9.5703125" style="2" bestFit="1" customWidth="1"/>
    <col min="2582" max="2585" width="9.85546875" style="2" bestFit="1" customWidth="1"/>
    <col min="2586" max="2587" width="9.5703125" style="2" bestFit="1" customWidth="1"/>
    <col min="2588" max="2588" width="9.85546875" style="2" bestFit="1" customWidth="1"/>
    <col min="2589" max="2816" width="9.140625" style="2"/>
    <col min="2817" max="2817" width="30.7109375" style="2" customWidth="1"/>
    <col min="2818" max="2829" width="8.28515625" style="2" customWidth="1"/>
    <col min="2830" max="2832" width="9.28515625" style="2" customWidth="1"/>
    <col min="2833" max="2835" width="0" style="2" hidden="1" customWidth="1"/>
    <col min="2836" max="2836" width="11.28515625" style="2" customWidth="1"/>
    <col min="2837" max="2837" width="9.5703125" style="2" bestFit="1" customWidth="1"/>
    <col min="2838" max="2841" width="9.85546875" style="2" bestFit="1" customWidth="1"/>
    <col min="2842" max="2843" width="9.5703125" style="2" bestFit="1" customWidth="1"/>
    <col min="2844" max="2844" width="9.85546875" style="2" bestFit="1" customWidth="1"/>
    <col min="2845" max="3072" width="9.140625" style="2"/>
    <col min="3073" max="3073" width="30.7109375" style="2" customWidth="1"/>
    <col min="3074" max="3085" width="8.28515625" style="2" customWidth="1"/>
    <col min="3086" max="3088" width="9.28515625" style="2" customWidth="1"/>
    <col min="3089" max="3091" width="0" style="2" hidden="1" customWidth="1"/>
    <col min="3092" max="3092" width="11.28515625" style="2" customWidth="1"/>
    <col min="3093" max="3093" width="9.5703125" style="2" bestFit="1" customWidth="1"/>
    <col min="3094" max="3097" width="9.85546875" style="2" bestFit="1" customWidth="1"/>
    <col min="3098" max="3099" width="9.5703125" style="2" bestFit="1" customWidth="1"/>
    <col min="3100" max="3100" width="9.85546875" style="2" bestFit="1" customWidth="1"/>
    <col min="3101" max="3328" width="9.140625" style="2"/>
    <col min="3329" max="3329" width="30.7109375" style="2" customWidth="1"/>
    <col min="3330" max="3341" width="8.28515625" style="2" customWidth="1"/>
    <col min="3342" max="3344" width="9.28515625" style="2" customWidth="1"/>
    <col min="3345" max="3347" width="0" style="2" hidden="1" customWidth="1"/>
    <col min="3348" max="3348" width="11.28515625" style="2" customWidth="1"/>
    <col min="3349" max="3349" width="9.5703125" style="2" bestFit="1" customWidth="1"/>
    <col min="3350" max="3353" width="9.85546875" style="2" bestFit="1" customWidth="1"/>
    <col min="3354" max="3355" width="9.5703125" style="2" bestFit="1" customWidth="1"/>
    <col min="3356" max="3356" width="9.85546875" style="2" bestFit="1" customWidth="1"/>
    <col min="3357" max="3584" width="9.140625" style="2"/>
    <col min="3585" max="3585" width="30.7109375" style="2" customWidth="1"/>
    <col min="3586" max="3597" width="8.28515625" style="2" customWidth="1"/>
    <col min="3598" max="3600" width="9.28515625" style="2" customWidth="1"/>
    <col min="3601" max="3603" width="0" style="2" hidden="1" customWidth="1"/>
    <col min="3604" max="3604" width="11.28515625" style="2" customWidth="1"/>
    <col min="3605" max="3605" width="9.5703125" style="2" bestFit="1" customWidth="1"/>
    <col min="3606" max="3609" width="9.85546875" style="2" bestFit="1" customWidth="1"/>
    <col min="3610" max="3611" width="9.5703125" style="2" bestFit="1" customWidth="1"/>
    <col min="3612" max="3612" width="9.85546875" style="2" bestFit="1" customWidth="1"/>
    <col min="3613" max="3840" width="9.140625" style="2"/>
    <col min="3841" max="3841" width="30.7109375" style="2" customWidth="1"/>
    <col min="3842" max="3853" width="8.28515625" style="2" customWidth="1"/>
    <col min="3854" max="3856" width="9.28515625" style="2" customWidth="1"/>
    <col min="3857" max="3859" width="0" style="2" hidden="1" customWidth="1"/>
    <col min="3860" max="3860" width="11.28515625" style="2" customWidth="1"/>
    <col min="3861" max="3861" width="9.5703125" style="2" bestFit="1" customWidth="1"/>
    <col min="3862" max="3865" width="9.85546875" style="2" bestFit="1" customWidth="1"/>
    <col min="3866" max="3867" width="9.5703125" style="2" bestFit="1" customWidth="1"/>
    <col min="3868" max="3868" width="9.85546875" style="2" bestFit="1" customWidth="1"/>
    <col min="3869" max="4096" width="9.140625" style="2"/>
    <col min="4097" max="4097" width="30.7109375" style="2" customWidth="1"/>
    <col min="4098" max="4109" width="8.28515625" style="2" customWidth="1"/>
    <col min="4110" max="4112" width="9.28515625" style="2" customWidth="1"/>
    <col min="4113" max="4115" width="0" style="2" hidden="1" customWidth="1"/>
    <col min="4116" max="4116" width="11.28515625" style="2" customWidth="1"/>
    <col min="4117" max="4117" width="9.5703125" style="2" bestFit="1" customWidth="1"/>
    <col min="4118" max="4121" width="9.85546875" style="2" bestFit="1" customWidth="1"/>
    <col min="4122" max="4123" width="9.5703125" style="2" bestFit="1" customWidth="1"/>
    <col min="4124" max="4124" width="9.85546875" style="2" bestFit="1" customWidth="1"/>
    <col min="4125" max="4352" width="9.140625" style="2"/>
    <col min="4353" max="4353" width="30.7109375" style="2" customWidth="1"/>
    <col min="4354" max="4365" width="8.28515625" style="2" customWidth="1"/>
    <col min="4366" max="4368" width="9.28515625" style="2" customWidth="1"/>
    <col min="4369" max="4371" width="0" style="2" hidden="1" customWidth="1"/>
    <col min="4372" max="4372" width="11.28515625" style="2" customWidth="1"/>
    <col min="4373" max="4373" width="9.5703125" style="2" bestFit="1" customWidth="1"/>
    <col min="4374" max="4377" width="9.85546875" style="2" bestFit="1" customWidth="1"/>
    <col min="4378" max="4379" width="9.5703125" style="2" bestFit="1" customWidth="1"/>
    <col min="4380" max="4380" width="9.85546875" style="2" bestFit="1" customWidth="1"/>
    <col min="4381" max="4608" width="9.140625" style="2"/>
    <col min="4609" max="4609" width="30.7109375" style="2" customWidth="1"/>
    <col min="4610" max="4621" width="8.28515625" style="2" customWidth="1"/>
    <col min="4622" max="4624" width="9.28515625" style="2" customWidth="1"/>
    <col min="4625" max="4627" width="0" style="2" hidden="1" customWidth="1"/>
    <col min="4628" max="4628" width="11.28515625" style="2" customWidth="1"/>
    <col min="4629" max="4629" width="9.5703125" style="2" bestFit="1" customWidth="1"/>
    <col min="4630" max="4633" width="9.85546875" style="2" bestFit="1" customWidth="1"/>
    <col min="4634" max="4635" width="9.5703125" style="2" bestFit="1" customWidth="1"/>
    <col min="4636" max="4636" width="9.85546875" style="2" bestFit="1" customWidth="1"/>
    <col min="4637" max="4864" width="9.140625" style="2"/>
    <col min="4865" max="4865" width="30.7109375" style="2" customWidth="1"/>
    <col min="4866" max="4877" width="8.28515625" style="2" customWidth="1"/>
    <col min="4878" max="4880" width="9.28515625" style="2" customWidth="1"/>
    <col min="4881" max="4883" width="0" style="2" hidden="1" customWidth="1"/>
    <col min="4884" max="4884" width="11.28515625" style="2" customWidth="1"/>
    <col min="4885" max="4885" width="9.5703125" style="2" bestFit="1" customWidth="1"/>
    <col min="4886" max="4889" width="9.85546875" style="2" bestFit="1" customWidth="1"/>
    <col min="4890" max="4891" width="9.5703125" style="2" bestFit="1" customWidth="1"/>
    <col min="4892" max="4892" width="9.85546875" style="2" bestFit="1" customWidth="1"/>
    <col min="4893" max="5120" width="9.140625" style="2"/>
    <col min="5121" max="5121" width="30.7109375" style="2" customWidth="1"/>
    <col min="5122" max="5133" width="8.28515625" style="2" customWidth="1"/>
    <col min="5134" max="5136" width="9.28515625" style="2" customWidth="1"/>
    <col min="5137" max="5139" width="0" style="2" hidden="1" customWidth="1"/>
    <col min="5140" max="5140" width="11.28515625" style="2" customWidth="1"/>
    <col min="5141" max="5141" width="9.5703125" style="2" bestFit="1" customWidth="1"/>
    <col min="5142" max="5145" width="9.85546875" style="2" bestFit="1" customWidth="1"/>
    <col min="5146" max="5147" width="9.5703125" style="2" bestFit="1" customWidth="1"/>
    <col min="5148" max="5148" width="9.85546875" style="2" bestFit="1" customWidth="1"/>
    <col min="5149" max="5376" width="9.140625" style="2"/>
    <col min="5377" max="5377" width="30.7109375" style="2" customWidth="1"/>
    <col min="5378" max="5389" width="8.28515625" style="2" customWidth="1"/>
    <col min="5390" max="5392" width="9.28515625" style="2" customWidth="1"/>
    <col min="5393" max="5395" width="0" style="2" hidden="1" customWidth="1"/>
    <col min="5396" max="5396" width="11.28515625" style="2" customWidth="1"/>
    <col min="5397" max="5397" width="9.5703125" style="2" bestFit="1" customWidth="1"/>
    <col min="5398" max="5401" width="9.85546875" style="2" bestFit="1" customWidth="1"/>
    <col min="5402" max="5403" width="9.5703125" style="2" bestFit="1" customWidth="1"/>
    <col min="5404" max="5404" width="9.85546875" style="2" bestFit="1" customWidth="1"/>
    <col min="5405" max="5632" width="9.140625" style="2"/>
    <col min="5633" max="5633" width="30.7109375" style="2" customWidth="1"/>
    <col min="5634" max="5645" width="8.28515625" style="2" customWidth="1"/>
    <col min="5646" max="5648" width="9.28515625" style="2" customWidth="1"/>
    <col min="5649" max="5651" width="0" style="2" hidden="1" customWidth="1"/>
    <col min="5652" max="5652" width="11.28515625" style="2" customWidth="1"/>
    <col min="5653" max="5653" width="9.5703125" style="2" bestFit="1" customWidth="1"/>
    <col min="5654" max="5657" width="9.85546875" style="2" bestFit="1" customWidth="1"/>
    <col min="5658" max="5659" width="9.5703125" style="2" bestFit="1" customWidth="1"/>
    <col min="5660" max="5660" width="9.85546875" style="2" bestFit="1" customWidth="1"/>
    <col min="5661" max="5888" width="9.140625" style="2"/>
    <col min="5889" max="5889" width="30.7109375" style="2" customWidth="1"/>
    <col min="5890" max="5901" width="8.28515625" style="2" customWidth="1"/>
    <col min="5902" max="5904" width="9.28515625" style="2" customWidth="1"/>
    <col min="5905" max="5907" width="0" style="2" hidden="1" customWidth="1"/>
    <col min="5908" max="5908" width="11.28515625" style="2" customWidth="1"/>
    <col min="5909" max="5909" width="9.5703125" style="2" bestFit="1" customWidth="1"/>
    <col min="5910" max="5913" width="9.85546875" style="2" bestFit="1" customWidth="1"/>
    <col min="5914" max="5915" width="9.5703125" style="2" bestFit="1" customWidth="1"/>
    <col min="5916" max="5916" width="9.85546875" style="2" bestFit="1" customWidth="1"/>
    <col min="5917" max="6144" width="9.140625" style="2"/>
    <col min="6145" max="6145" width="30.7109375" style="2" customWidth="1"/>
    <col min="6146" max="6157" width="8.28515625" style="2" customWidth="1"/>
    <col min="6158" max="6160" width="9.28515625" style="2" customWidth="1"/>
    <col min="6161" max="6163" width="0" style="2" hidden="1" customWidth="1"/>
    <col min="6164" max="6164" width="11.28515625" style="2" customWidth="1"/>
    <col min="6165" max="6165" width="9.5703125" style="2" bestFit="1" customWidth="1"/>
    <col min="6166" max="6169" width="9.85546875" style="2" bestFit="1" customWidth="1"/>
    <col min="6170" max="6171" width="9.5703125" style="2" bestFit="1" customWidth="1"/>
    <col min="6172" max="6172" width="9.85546875" style="2" bestFit="1" customWidth="1"/>
    <col min="6173" max="6400" width="9.140625" style="2"/>
    <col min="6401" max="6401" width="30.7109375" style="2" customWidth="1"/>
    <col min="6402" max="6413" width="8.28515625" style="2" customWidth="1"/>
    <col min="6414" max="6416" width="9.28515625" style="2" customWidth="1"/>
    <col min="6417" max="6419" width="0" style="2" hidden="1" customWidth="1"/>
    <col min="6420" max="6420" width="11.28515625" style="2" customWidth="1"/>
    <col min="6421" max="6421" width="9.5703125" style="2" bestFit="1" customWidth="1"/>
    <col min="6422" max="6425" width="9.85546875" style="2" bestFit="1" customWidth="1"/>
    <col min="6426" max="6427" width="9.5703125" style="2" bestFit="1" customWidth="1"/>
    <col min="6428" max="6428" width="9.85546875" style="2" bestFit="1" customWidth="1"/>
    <col min="6429" max="6656" width="9.140625" style="2"/>
    <col min="6657" max="6657" width="30.7109375" style="2" customWidth="1"/>
    <col min="6658" max="6669" width="8.28515625" style="2" customWidth="1"/>
    <col min="6670" max="6672" width="9.28515625" style="2" customWidth="1"/>
    <col min="6673" max="6675" width="0" style="2" hidden="1" customWidth="1"/>
    <col min="6676" max="6676" width="11.28515625" style="2" customWidth="1"/>
    <col min="6677" max="6677" width="9.5703125" style="2" bestFit="1" customWidth="1"/>
    <col min="6678" max="6681" width="9.85546875" style="2" bestFit="1" customWidth="1"/>
    <col min="6682" max="6683" width="9.5703125" style="2" bestFit="1" customWidth="1"/>
    <col min="6684" max="6684" width="9.85546875" style="2" bestFit="1" customWidth="1"/>
    <col min="6685" max="6912" width="9.140625" style="2"/>
    <col min="6913" max="6913" width="30.7109375" style="2" customWidth="1"/>
    <col min="6914" max="6925" width="8.28515625" style="2" customWidth="1"/>
    <col min="6926" max="6928" width="9.28515625" style="2" customWidth="1"/>
    <col min="6929" max="6931" width="0" style="2" hidden="1" customWidth="1"/>
    <col min="6932" max="6932" width="11.28515625" style="2" customWidth="1"/>
    <col min="6933" max="6933" width="9.5703125" style="2" bestFit="1" customWidth="1"/>
    <col min="6934" max="6937" width="9.85546875" style="2" bestFit="1" customWidth="1"/>
    <col min="6938" max="6939" width="9.5703125" style="2" bestFit="1" customWidth="1"/>
    <col min="6940" max="6940" width="9.85546875" style="2" bestFit="1" customWidth="1"/>
    <col min="6941" max="7168" width="9.140625" style="2"/>
    <col min="7169" max="7169" width="30.7109375" style="2" customWidth="1"/>
    <col min="7170" max="7181" width="8.28515625" style="2" customWidth="1"/>
    <col min="7182" max="7184" width="9.28515625" style="2" customWidth="1"/>
    <col min="7185" max="7187" width="0" style="2" hidden="1" customWidth="1"/>
    <col min="7188" max="7188" width="11.28515625" style="2" customWidth="1"/>
    <col min="7189" max="7189" width="9.5703125" style="2" bestFit="1" customWidth="1"/>
    <col min="7190" max="7193" width="9.85546875" style="2" bestFit="1" customWidth="1"/>
    <col min="7194" max="7195" width="9.5703125" style="2" bestFit="1" customWidth="1"/>
    <col min="7196" max="7196" width="9.85546875" style="2" bestFit="1" customWidth="1"/>
    <col min="7197" max="7424" width="9.140625" style="2"/>
    <col min="7425" max="7425" width="30.7109375" style="2" customWidth="1"/>
    <col min="7426" max="7437" width="8.28515625" style="2" customWidth="1"/>
    <col min="7438" max="7440" width="9.28515625" style="2" customWidth="1"/>
    <col min="7441" max="7443" width="0" style="2" hidden="1" customWidth="1"/>
    <col min="7444" max="7444" width="11.28515625" style="2" customWidth="1"/>
    <col min="7445" max="7445" width="9.5703125" style="2" bestFit="1" customWidth="1"/>
    <col min="7446" max="7449" width="9.85546875" style="2" bestFit="1" customWidth="1"/>
    <col min="7450" max="7451" width="9.5703125" style="2" bestFit="1" customWidth="1"/>
    <col min="7452" max="7452" width="9.85546875" style="2" bestFit="1" customWidth="1"/>
    <col min="7453" max="7680" width="9.140625" style="2"/>
    <col min="7681" max="7681" width="30.7109375" style="2" customWidth="1"/>
    <col min="7682" max="7693" width="8.28515625" style="2" customWidth="1"/>
    <col min="7694" max="7696" width="9.28515625" style="2" customWidth="1"/>
    <col min="7697" max="7699" width="0" style="2" hidden="1" customWidth="1"/>
    <col min="7700" max="7700" width="11.28515625" style="2" customWidth="1"/>
    <col min="7701" max="7701" width="9.5703125" style="2" bestFit="1" customWidth="1"/>
    <col min="7702" max="7705" width="9.85546875" style="2" bestFit="1" customWidth="1"/>
    <col min="7706" max="7707" width="9.5703125" style="2" bestFit="1" customWidth="1"/>
    <col min="7708" max="7708" width="9.85546875" style="2" bestFit="1" customWidth="1"/>
    <col min="7709" max="7936" width="9.140625" style="2"/>
    <col min="7937" max="7937" width="30.7109375" style="2" customWidth="1"/>
    <col min="7938" max="7949" width="8.28515625" style="2" customWidth="1"/>
    <col min="7950" max="7952" width="9.28515625" style="2" customWidth="1"/>
    <col min="7953" max="7955" width="0" style="2" hidden="1" customWidth="1"/>
    <col min="7956" max="7956" width="11.28515625" style="2" customWidth="1"/>
    <col min="7957" max="7957" width="9.5703125" style="2" bestFit="1" customWidth="1"/>
    <col min="7958" max="7961" width="9.85546875" style="2" bestFit="1" customWidth="1"/>
    <col min="7962" max="7963" width="9.5703125" style="2" bestFit="1" customWidth="1"/>
    <col min="7964" max="7964" width="9.85546875" style="2" bestFit="1" customWidth="1"/>
    <col min="7965" max="8192" width="9.140625" style="2"/>
    <col min="8193" max="8193" width="30.7109375" style="2" customWidth="1"/>
    <col min="8194" max="8205" width="8.28515625" style="2" customWidth="1"/>
    <col min="8206" max="8208" width="9.28515625" style="2" customWidth="1"/>
    <col min="8209" max="8211" width="0" style="2" hidden="1" customWidth="1"/>
    <col min="8212" max="8212" width="11.28515625" style="2" customWidth="1"/>
    <col min="8213" max="8213" width="9.5703125" style="2" bestFit="1" customWidth="1"/>
    <col min="8214" max="8217" width="9.85546875" style="2" bestFit="1" customWidth="1"/>
    <col min="8218" max="8219" width="9.5703125" style="2" bestFit="1" customWidth="1"/>
    <col min="8220" max="8220" width="9.85546875" style="2" bestFit="1" customWidth="1"/>
    <col min="8221" max="8448" width="9.140625" style="2"/>
    <col min="8449" max="8449" width="30.7109375" style="2" customWidth="1"/>
    <col min="8450" max="8461" width="8.28515625" style="2" customWidth="1"/>
    <col min="8462" max="8464" width="9.28515625" style="2" customWidth="1"/>
    <col min="8465" max="8467" width="0" style="2" hidden="1" customWidth="1"/>
    <col min="8468" max="8468" width="11.28515625" style="2" customWidth="1"/>
    <col min="8469" max="8469" width="9.5703125" style="2" bestFit="1" customWidth="1"/>
    <col min="8470" max="8473" width="9.85546875" style="2" bestFit="1" customWidth="1"/>
    <col min="8474" max="8475" width="9.5703125" style="2" bestFit="1" customWidth="1"/>
    <col min="8476" max="8476" width="9.85546875" style="2" bestFit="1" customWidth="1"/>
    <col min="8477" max="8704" width="9.140625" style="2"/>
    <col min="8705" max="8705" width="30.7109375" style="2" customWidth="1"/>
    <col min="8706" max="8717" width="8.28515625" style="2" customWidth="1"/>
    <col min="8718" max="8720" width="9.28515625" style="2" customWidth="1"/>
    <col min="8721" max="8723" width="0" style="2" hidden="1" customWidth="1"/>
    <col min="8724" max="8724" width="11.28515625" style="2" customWidth="1"/>
    <col min="8725" max="8725" width="9.5703125" style="2" bestFit="1" customWidth="1"/>
    <col min="8726" max="8729" width="9.85546875" style="2" bestFit="1" customWidth="1"/>
    <col min="8730" max="8731" width="9.5703125" style="2" bestFit="1" customWidth="1"/>
    <col min="8732" max="8732" width="9.85546875" style="2" bestFit="1" customWidth="1"/>
    <col min="8733" max="8960" width="9.140625" style="2"/>
    <col min="8961" max="8961" width="30.7109375" style="2" customWidth="1"/>
    <col min="8962" max="8973" width="8.28515625" style="2" customWidth="1"/>
    <col min="8974" max="8976" width="9.28515625" style="2" customWidth="1"/>
    <col min="8977" max="8979" width="0" style="2" hidden="1" customWidth="1"/>
    <col min="8980" max="8980" width="11.28515625" style="2" customWidth="1"/>
    <col min="8981" max="8981" width="9.5703125" style="2" bestFit="1" customWidth="1"/>
    <col min="8982" max="8985" width="9.85546875" style="2" bestFit="1" customWidth="1"/>
    <col min="8986" max="8987" width="9.5703125" style="2" bestFit="1" customWidth="1"/>
    <col min="8988" max="8988" width="9.85546875" style="2" bestFit="1" customWidth="1"/>
    <col min="8989" max="9216" width="9.140625" style="2"/>
    <col min="9217" max="9217" width="30.7109375" style="2" customWidth="1"/>
    <col min="9218" max="9229" width="8.28515625" style="2" customWidth="1"/>
    <col min="9230" max="9232" width="9.28515625" style="2" customWidth="1"/>
    <col min="9233" max="9235" width="0" style="2" hidden="1" customWidth="1"/>
    <col min="9236" max="9236" width="11.28515625" style="2" customWidth="1"/>
    <col min="9237" max="9237" width="9.5703125" style="2" bestFit="1" customWidth="1"/>
    <col min="9238" max="9241" width="9.85546875" style="2" bestFit="1" customWidth="1"/>
    <col min="9242" max="9243" width="9.5703125" style="2" bestFit="1" customWidth="1"/>
    <col min="9244" max="9244" width="9.85546875" style="2" bestFit="1" customWidth="1"/>
    <col min="9245" max="9472" width="9.140625" style="2"/>
    <col min="9473" max="9473" width="30.7109375" style="2" customWidth="1"/>
    <col min="9474" max="9485" width="8.28515625" style="2" customWidth="1"/>
    <col min="9486" max="9488" width="9.28515625" style="2" customWidth="1"/>
    <col min="9489" max="9491" width="0" style="2" hidden="1" customWidth="1"/>
    <col min="9492" max="9492" width="11.28515625" style="2" customWidth="1"/>
    <col min="9493" max="9493" width="9.5703125" style="2" bestFit="1" customWidth="1"/>
    <col min="9494" max="9497" width="9.85546875" style="2" bestFit="1" customWidth="1"/>
    <col min="9498" max="9499" width="9.5703125" style="2" bestFit="1" customWidth="1"/>
    <col min="9500" max="9500" width="9.85546875" style="2" bestFit="1" customWidth="1"/>
    <col min="9501" max="9728" width="9.140625" style="2"/>
    <col min="9729" max="9729" width="30.7109375" style="2" customWidth="1"/>
    <col min="9730" max="9741" width="8.28515625" style="2" customWidth="1"/>
    <col min="9742" max="9744" width="9.28515625" style="2" customWidth="1"/>
    <col min="9745" max="9747" width="0" style="2" hidden="1" customWidth="1"/>
    <col min="9748" max="9748" width="11.28515625" style="2" customWidth="1"/>
    <col min="9749" max="9749" width="9.5703125" style="2" bestFit="1" customWidth="1"/>
    <col min="9750" max="9753" width="9.85546875" style="2" bestFit="1" customWidth="1"/>
    <col min="9754" max="9755" width="9.5703125" style="2" bestFit="1" customWidth="1"/>
    <col min="9756" max="9756" width="9.85546875" style="2" bestFit="1" customWidth="1"/>
    <col min="9757" max="9984" width="9.140625" style="2"/>
    <col min="9985" max="9985" width="30.7109375" style="2" customWidth="1"/>
    <col min="9986" max="9997" width="8.28515625" style="2" customWidth="1"/>
    <col min="9998" max="10000" width="9.28515625" style="2" customWidth="1"/>
    <col min="10001" max="10003" width="0" style="2" hidden="1" customWidth="1"/>
    <col min="10004" max="10004" width="11.28515625" style="2" customWidth="1"/>
    <col min="10005" max="10005" width="9.5703125" style="2" bestFit="1" customWidth="1"/>
    <col min="10006" max="10009" width="9.85546875" style="2" bestFit="1" customWidth="1"/>
    <col min="10010" max="10011" width="9.5703125" style="2" bestFit="1" customWidth="1"/>
    <col min="10012" max="10012" width="9.85546875" style="2" bestFit="1" customWidth="1"/>
    <col min="10013" max="10240" width="9.140625" style="2"/>
    <col min="10241" max="10241" width="30.7109375" style="2" customWidth="1"/>
    <col min="10242" max="10253" width="8.28515625" style="2" customWidth="1"/>
    <col min="10254" max="10256" width="9.28515625" style="2" customWidth="1"/>
    <col min="10257" max="10259" width="0" style="2" hidden="1" customWidth="1"/>
    <col min="10260" max="10260" width="11.28515625" style="2" customWidth="1"/>
    <col min="10261" max="10261" width="9.5703125" style="2" bestFit="1" customWidth="1"/>
    <col min="10262" max="10265" width="9.85546875" style="2" bestFit="1" customWidth="1"/>
    <col min="10266" max="10267" width="9.5703125" style="2" bestFit="1" customWidth="1"/>
    <col min="10268" max="10268" width="9.85546875" style="2" bestFit="1" customWidth="1"/>
    <col min="10269" max="10496" width="9.140625" style="2"/>
    <col min="10497" max="10497" width="30.7109375" style="2" customWidth="1"/>
    <col min="10498" max="10509" width="8.28515625" style="2" customWidth="1"/>
    <col min="10510" max="10512" width="9.28515625" style="2" customWidth="1"/>
    <col min="10513" max="10515" width="0" style="2" hidden="1" customWidth="1"/>
    <col min="10516" max="10516" width="11.28515625" style="2" customWidth="1"/>
    <col min="10517" max="10517" width="9.5703125" style="2" bestFit="1" customWidth="1"/>
    <col min="10518" max="10521" width="9.85546875" style="2" bestFit="1" customWidth="1"/>
    <col min="10522" max="10523" width="9.5703125" style="2" bestFit="1" customWidth="1"/>
    <col min="10524" max="10524" width="9.85546875" style="2" bestFit="1" customWidth="1"/>
    <col min="10525" max="10752" width="9.140625" style="2"/>
    <col min="10753" max="10753" width="30.7109375" style="2" customWidth="1"/>
    <col min="10754" max="10765" width="8.28515625" style="2" customWidth="1"/>
    <col min="10766" max="10768" width="9.28515625" style="2" customWidth="1"/>
    <col min="10769" max="10771" width="0" style="2" hidden="1" customWidth="1"/>
    <col min="10772" max="10772" width="11.28515625" style="2" customWidth="1"/>
    <col min="10773" max="10773" width="9.5703125" style="2" bestFit="1" customWidth="1"/>
    <col min="10774" max="10777" width="9.85546875" style="2" bestFit="1" customWidth="1"/>
    <col min="10778" max="10779" width="9.5703125" style="2" bestFit="1" customWidth="1"/>
    <col min="10780" max="10780" width="9.85546875" style="2" bestFit="1" customWidth="1"/>
    <col min="10781" max="11008" width="9.140625" style="2"/>
    <col min="11009" max="11009" width="30.7109375" style="2" customWidth="1"/>
    <col min="11010" max="11021" width="8.28515625" style="2" customWidth="1"/>
    <col min="11022" max="11024" width="9.28515625" style="2" customWidth="1"/>
    <col min="11025" max="11027" width="0" style="2" hidden="1" customWidth="1"/>
    <col min="11028" max="11028" width="11.28515625" style="2" customWidth="1"/>
    <col min="11029" max="11029" width="9.5703125" style="2" bestFit="1" customWidth="1"/>
    <col min="11030" max="11033" width="9.85546875" style="2" bestFit="1" customWidth="1"/>
    <col min="11034" max="11035" width="9.5703125" style="2" bestFit="1" customWidth="1"/>
    <col min="11036" max="11036" width="9.85546875" style="2" bestFit="1" customWidth="1"/>
    <col min="11037" max="11264" width="9.140625" style="2"/>
    <col min="11265" max="11265" width="30.7109375" style="2" customWidth="1"/>
    <col min="11266" max="11277" width="8.28515625" style="2" customWidth="1"/>
    <col min="11278" max="11280" width="9.28515625" style="2" customWidth="1"/>
    <col min="11281" max="11283" width="0" style="2" hidden="1" customWidth="1"/>
    <col min="11284" max="11284" width="11.28515625" style="2" customWidth="1"/>
    <col min="11285" max="11285" width="9.5703125" style="2" bestFit="1" customWidth="1"/>
    <col min="11286" max="11289" width="9.85546875" style="2" bestFit="1" customWidth="1"/>
    <col min="11290" max="11291" width="9.5703125" style="2" bestFit="1" customWidth="1"/>
    <col min="11292" max="11292" width="9.85546875" style="2" bestFit="1" customWidth="1"/>
    <col min="11293" max="11520" width="9.140625" style="2"/>
    <col min="11521" max="11521" width="30.7109375" style="2" customWidth="1"/>
    <col min="11522" max="11533" width="8.28515625" style="2" customWidth="1"/>
    <col min="11534" max="11536" width="9.28515625" style="2" customWidth="1"/>
    <col min="11537" max="11539" width="0" style="2" hidden="1" customWidth="1"/>
    <col min="11540" max="11540" width="11.28515625" style="2" customWidth="1"/>
    <col min="11541" max="11541" width="9.5703125" style="2" bestFit="1" customWidth="1"/>
    <col min="11542" max="11545" width="9.85546875" style="2" bestFit="1" customWidth="1"/>
    <col min="11546" max="11547" width="9.5703125" style="2" bestFit="1" customWidth="1"/>
    <col min="11548" max="11548" width="9.85546875" style="2" bestFit="1" customWidth="1"/>
    <col min="11549" max="11776" width="9.140625" style="2"/>
    <col min="11777" max="11777" width="30.7109375" style="2" customWidth="1"/>
    <col min="11778" max="11789" width="8.28515625" style="2" customWidth="1"/>
    <col min="11790" max="11792" width="9.28515625" style="2" customWidth="1"/>
    <col min="11793" max="11795" width="0" style="2" hidden="1" customWidth="1"/>
    <col min="11796" max="11796" width="11.28515625" style="2" customWidth="1"/>
    <col min="11797" max="11797" width="9.5703125" style="2" bestFit="1" customWidth="1"/>
    <col min="11798" max="11801" width="9.85546875" style="2" bestFit="1" customWidth="1"/>
    <col min="11802" max="11803" width="9.5703125" style="2" bestFit="1" customWidth="1"/>
    <col min="11804" max="11804" width="9.85546875" style="2" bestFit="1" customWidth="1"/>
    <col min="11805" max="12032" width="9.140625" style="2"/>
    <col min="12033" max="12033" width="30.7109375" style="2" customWidth="1"/>
    <col min="12034" max="12045" width="8.28515625" style="2" customWidth="1"/>
    <col min="12046" max="12048" width="9.28515625" style="2" customWidth="1"/>
    <col min="12049" max="12051" width="0" style="2" hidden="1" customWidth="1"/>
    <col min="12052" max="12052" width="11.28515625" style="2" customWidth="1"/>
    <col min="12053" max="12053" width="9.5703125" style="2" bestFit="1" customWidth="1"/>
    <col min="12054" max="12057" width="9.85546875" style="2" bestFit="1" customWidth="1"/>
    <col min="12058" max="12059" width="9.5703125" style="2" bestFit="1" customWidth="1"/>
    <col min="12060" max="12060" width="9.85546875" style="2" bestFit="1" customWidth="1"/>
    <col min="12061" max="12288" width="9.140625" style="2"/>
    <col min="12289" max="12289" width="30.7109375" style="2" customWidth="1"/>
    <col min="12290" max="12301" width="8.28515625" style="2" customWidth="1"/>
    <col min="12302" max="12304" width="9.28515625" style="2" customWidth="1"/>
    <col min="12305" max="12307" width="0" style="2" hidden="1" customWidth="1"/>
    <col min="12308" max="12308" width="11.28515625" style="2" customWidth="1"/>
    <col min="12309" max="12309" width="9.5703125" style="2" bestFit="1" customWidth="1"/>
    <col min="12310" max="12313" width="9.85546875" style="2" bestFit="1" customWidth="1"/>
    <col min="12314" max="12315" width="9.5703125" style="2" bestFit="1" customWidth="1"/>
    <col min="12316" max="12316" width="9.85546875" style="2" bestFit="1" customWidth="1"/>
    <col min="12317" max="12544" width="9.140625" style="2"/>
    <col min="12545" max="12545" width="30.7109375" style="2" customWidth="1"/>
    <col min="12546" max="12557" width="8.28515625" style="2" customWidth="1"/>
    <col min="12558" max="12560" width="9.28515625" style="2" customWidth="1"/>
    <col min="12561" max="12563" width="0" style="2" hidden="1" customWidth="1"/>
    <col min="12564" max="12564" width="11.28515625" style="2" customWidth="1"/>
    <col min="12565" max="12565" width="9.5703125" style="2" bestFit="1" customWidth="1"/>
    <col min="12566" max="12569" width="9.85546875" style="2" bestFit="1" customWidth="1"/>
    <col min="12570" max="12571" width="9.5703125" style="2" bestFit="1" customWidth="1"/>
    <col min="12572" max="12572" width="9.85546875" style="2" bestFit="1" customWidth="1"/>
    <col min="12573" max="12800" width="9.140625" style="2"/>
    <col min="12801" max="12801" width="30.7109375" style="2" customWidth="1"/>
    <col min="12802" max="12813" width="8.28515625" style="2" customWidth="1"/>
    <col min="12814" max="12816" width="9.28515625" style="2" customWidth="1"/>
    <col min="12817" max="12819" width="0" style="2" hidden="1" customWidth="1"/>
    <col min="12820" max="12820" width="11.28515625" style="2" customWidth="1"/>
    <col min="12821" max="12821" width="9.5703125" style="2" bestFit="1" customWidth="1"/>
    <col min="12822" max="12825" width="9.85546875" style="2" bestFit="1" customWidth="1"/>
    <col min="12826" max="12827" width="9.5703125" style="2" bestFit="1" customWidth="1"/>
    <col min="12828" max="12828" width="9.85546875" style="2" bestFit="1" customWidth="1"/>
    <col min="12829" max="13056" width="9.140625" style="2"/>
    <col min="13057" max="13057" width="30.7109375" style="2" customWidth="1"/>
    <col min="13058" max="13069" width="8.28515625" style="2" customWidth="1"/>
    <col min="13070" max="13072" width="9.28515625" style="2" customWidth="1"/>
    <col min="13073" max="13075" width="0" style="2" hidden="1" customWidth="1"/>
    <col min="13076" max="13076" width="11.28515625" style="2" customWidth="1"/>
    <col min="13077" max="13077" width="9.5703125" style="2" bestFit="1" customWidth="1"/>
    <col min="13078" max="13081" width="9.85546875" style="2" bestFit="1" customWidth="1"/>
    <col min="13082" max="13083" width="9.5703125" style="2" bestFit="1" customWidth="1"/>
    <col min="13084" max="13084" width="9.85546875" style="2" bestFit="1" customWidth="1"/>
    <col min="13085" max="13312" width="9.140625" style="2"/>
    <col min="13313" max="13313" width="30.7109375" style="2" customWidth="1"/>
    <col min="13314" max="13325" width="8.28515625" style="2" customWidth="1"/>
    <col min="13326" max="13328" width="9.28515625" style="2" customWidth="1"/>
    <col min="13329" max="13331" width="0" style="2" hidden="1" customWidth="1"/>
    <col min="13332" max="13332" width="11.28515625" style="2" customWidth="1"/>
    <col min="13333" max="13333" width="9.5703125" style="2" bestFit="1" customWidth="1"/>
    <col min="13334" max="13337" width="9.85546875" style="2" bestFit="1" customWidth="1"/>
    <col min="13338" max="13339" width="9.5703125" style="2" bestFit="1" customWidth="1"/>
    <col min="13340" max="13340" width="9.85546875" style="2" bestFit="1" customWidth="1"/>
    <col min="13341" max="13568" width="9.140625" style="2"/>
    <col min="13569" max="13569" width="30.7109375" style="2" customWidth="1"/>
    <col min="13570" max="13581" width="8.28515625" style="2" customWidth="1"/>
    <col min="13582" max="13584" width="9.28515625" style="2" customWidth="1"/>
    <col min="13585" max="13587" width="0" style="2" hidden="1" customWidth="1"/>
    <col min="13588" max="13588" width="11.28515625" style="2" customWidth="1"/>
    <col min="13589" max="13589" width="9.5703125" style="2" bestFit="1" customWidth="1"/>
    <col min="13590" max="13593" width="9.85546875" style="2" bestFit="1" customWidth="1"/>
    <col min="13594" max="13595" width="9.5703125" style="2" bestFit="1" customWidth="1"/>
    <col min="13596" max="13596" width="9.85546875" style="2" bestFit="1" customWidth="1"/>
    <col min="13597" max="13824" width="9.140625" style="2"/>
    <col min="13825" max="13825" width="30.7109375" style="2" customWidth="1"/>
    <col min="13826" max="13837" width="8.28515625" style="2" customWidth="1"/>
    <col min="13838" max="13840" width="9.28515625" style="2" customWidth="1"/>
    <col min="13841" max="13843" width="0" style="2" hidden="1" customWidth="1"/>
    <col min="13844" max="13844" width="11.28515625" style="2" customWidth="1"/>
    <col min="13845" max="13845" width="9.5703125" style="2" bestFit="1" customWidth="1"/>
    <col min="13846" max="13849" width="9.85546875" style="2" bestFit="1" customWidth="1"/>
    <col min="13850" max="13851" width="9.5703125" style="2" bestFit="1" customWidth="1"/>
    <col min="13852" max="13852" width="9.85546875" style="2" bestFit="1" customWidth="1"/>
    <col min="13853" max="14080" width="9.140625" style="2"/>
    <col min="14081" max="14081" width="30.7109375" style="2" customWidth="1"/>
    <col min="14082" max="14093" width="8.28515625" style="2" customWidth="1"/>
    <col min="14094" max="14096" width="9.28515625" style="2" customWidth="1"/>
    <col min="14097" max="14099" width="0" style="2" hidden="1" customWidth="1"/>
    <col min="14100" max="14100" width="11.28515625" style="2" customWidth="1"/>
    <col min="14101" max="14101" width="9.5703125" style="2" bestFit="1" customWidth="1"/>
    <col min="14102" max="14105" width="9.85546875" style="2" bestFit="1" customWidth="1"/>
    <col min="14106" max="14107" width="9.5703125" style="2" bestFit="1" customWidth="1"/>
    <col min="14108" max="14108" width="9.85546875" style="2" bestFit="1" customWidth="1"/>
    <col min="14109" max="14336" width="9.140625" style="2"/>
    <col min="14337" max="14337" width="30.7109375" style="2" customWidth="1"/>
    <col min="14338" max="14349" width="8.28515625" style="2" customWidth="1"/>
    <col min="14350" max="14352" width="9.28515625" style="2" customWidth="1"/>
    <col min="14353" max="14355" width="0" style="2" hidden="1" customWidth="1"/>
    <col min="14356" max="14356" width="11.28515625" style="2" customWidth="1"/>
    <col min="14357" max="14357" width="9.5703125" style="2" bestFit="1" customWidth="1"/>
    <col min="14358" max="14361" width="9.85546875" style="2" bestFit="1" customWidth="1"/>
    <col min="14362" max="14363" width="9.5703125" style="2" bestFit="1" customWidth="1"/>
    <col min="14364" max="14364" width="9.85546875" style="2" bestFit="1" customWidth="1"/>
    <col min="14365" max="14592" width="9.140625" style="2"/>
    <col min="14593" max="14593" width="30.7109375" style="2" customWidth="1"/>
    <col min="14594" max="14605" width="8.28515625" style="2" customWidth="1"/>
    <col min="14606" max="14608" width="9.28515625" style="2" customWidth="1"/>
    <col min="14609" max="14611" width="0" style="2" hidden="1" customWidth="1"/>
    <col min="14612" max="14612" width="11.28515625" style="2" customWidth="1"/>
    <col min="14613" max="14613" width="9.5703125" style="2" bestFit="1" customWidth="1"/>
    <col min="14614" max="14617" width="9.85546875" style="2" bestFit="1" customWidth="1"/>
    <col min="14618" max="14619" width="9.5703125" style="2" bestFit="1" customWidth="1"/>
    <col min="14620" max="14620" width="9.85546875" style="2" bestFit="1" customWidth="1"/>
    <col min="14621" max="14848" width="9.140625" style="2"/>
    <col min="14849" max="14849" width="30.7109375" style="2" customWidth="1"/>
    <col min="14850" max="14861" width="8.28515625" style="2" customWidth="1"/>
    <col min="14862" max="14864" width="9.28515625" style="2" customWidth="1"/>
    <col min="14865" max="14867" width="0" style="2" hidden="1" customWidth="1"/>
    <col min="14868" max="14868" width="11.28515625" style="2" customWidth="1"/>
    <col min="14869" max="14869" width="9.5703125" style="2" bestFit="1" customWidth="1"/>
    <col min="14870" max="14873" width="9.85546875" style="2" bestFit="1" customWidth="1"/>
    <col min="14874" max="14875" width="9.5703125" style="2" bestFit="1" customWidth="1"/>
    <col min="14876" max="14876" width="9.85546875" style="2" bestFit="1" customWidth="1"/>
    <col min="14877" max="15104" width="9.140625" style="2"/>
    <col min="15105" max="15105" width="30.7109375" style="2" customWidth="1"/>
    <col min="15106" max="15117" width="8.28515625" style="2" customWidth="1"/>
    <col min="15118" max="15120" width="9.28515625" style="2" customWidth="1"/>
    <col min="15121" max="15123" width="0" style="2" hidden="1" customWidth="1"/>
    <col min="15124" max="15124" width="11.28515625" style="2" customWidth="1"/>
    <col min="15125" max="15125" width="9.5703125" style="2" bestFit="1" customWidth="1"/>
    <col min="15126" max="15129" width="9.85546875" style="2" bestFit="1" customWidth="1"/>
    <col min="15130" max="15131" width="9.5703125" style="2" bestFit="1" customWidth="1"/>
    <col min="15132" max="15132" width="9.85546875" style="2" bestFit="1" customWidth="1"/>
    <col min="15133" max="15360" width="9.140625" style="2"/>
    <col min="15361" max="15361" width="30.7109375" style="2" customWidth="1"/>
    <col min="15362" max="15373" width="8.28515625" style="2" customWidth="1"/>
    <col min="15374" max="15376" width="9.28515625" style="2" customWidth="1"/>
    <col min="15377" max="15379" width="0" style="2" hidden="1" customWidth="1"/>
    <col min="15380" max="15380" width="11.28515625" style="2" customWidth="1"/>
    <col min="15381" max="15381" width="9.5703125" style="2" bestFit="1" customWidth="1"/>
    <col min="15382" max="15385" width="9.85546875" style="2" bestFit="1" customWidth="1"/>
    <col min="15386" max="15387" width="9.5703125" style="2" bestFit="1" customWidth="1"/>
    <col min="15388" max="15388" width="9.85546875" style="2" bestFit="1" customWidth="1"/>
    <col min="15389" max="15616" width="9.140625" style="2"/>
    <col min="15617" max="15617" width="30.7109375" style="2" customWidth="1"/>
    <col min="15618" max="15629" width="8.28515625" style="2" customWidth="1"/>
    <col min="15630" max="15632" width="9.28515625" style="2" customWidth="1"/>
    <col min="15633" max="15635" width="0" style="2" hidden="1" customWidth="1"/>
    <col min="15636" max="15636" width="11.28515625" style="2" customWidth="1"/>
    <col min="15637" max="15637" width="9.5703125" style="2" bestFit="1" customWidth="1"/>
    <col min="15638" max="15641" width="9.85546875" style="2" bestFit="1" customWidth="1"/>
    <col min="15642" max="15643" width="9.5703125" style="2" bestFit="1" customWidth="1"/>
    <col min="15644" max="15644" width="9.85546875" style="2" bestFit="1" customWidth="1"/>
    <col min="15645" max="15872" width="9.140625" style="2"/>
    <col min="15873" max="15873" width="30.7109375" style="2" customWidth="1"/>
    <col min="15874" max="15885" width="8.28515625" style="2" customWidth="1"/>
    <col min="15886" max="15888" width="9.28515625" style="2" customWidth="1"/>
    <col min="15889" max="15891" width="0" style="2" hidden="1" customWidth="1"/>
    <col min="15892" max="15892" width="11.28515625" style="2" customWidth="1"/>
    <col min="15893" max="15893" width="9.5703125" style="2" bestFit="1" customWidth="1"/>
    <col min="15894" max="15897" width="9.85546875" style="2" bestFit="1" customWidth="1"/>
    <col min="15898" max="15899" width="9.5703125" style="2" bestFit="1" customWidth="1"/>
    <col min="15900" max="15900" width="9.85546875" style="2" bestFit="1" customWidth="1"/>
    <col min="15901" max="16128" width="9.140625" style="2"/>
    <col min="16129" max="16129" width="30.7109375" style="2" customWidth="1"/>
    <col min="16130" max="16141" width="8.28515625" style="2" customWidth="1"/>
    <col min="16142" max="16144" width="9.28515625" style="2" customWidth="1"/>
    <col min="16145" max="16147" width="0" style="2" hidden="1" customWidth="1"/>
    <col min="16148" max="16148" width="11.28515625" style="2" customWidth="1"/>
    <col min="16149" max="16149" width="9.5703125" style="2" bestFit="1" customWidth="1"/>
    <col min="16150" max="16153" width="9.85546875" style="2" bestFit="1" customWidth="1"/>
    <col min="16154" max="16155" width="9.5703125" style="2" bestFit="1" customWidth="1"/>
    <col min="16156" max="16156" width="9.85546875" style="2" bestFit="1" customWidth="1"/>
    <col min="16157" max="16384" width="9.140625" style="2"/>
  </cols>
  <sheetData>
    <row r="1" spans="1:22" ht="13.5" customHeight="1" x14ac:dyDescent="0.25">
      <c r="A1" s="1" t="str">
        <f>muni&amp;" - "&amp; TableA30</f>
        <v>LIM333 Greater Tzaneen - Supporting Table SA30 Budgeted monthly cash flow</v>
      </c>
      <c r="B1" s="1"/>
      <c r="C1" s="1"/>
      <c r="D1" s="1"/>
      <c r="E1" s="1"/>
      <c r="F1" s="1"/>
      <c r="G1" s="1"/>
      <c r="H1" s="1"/>
      <c r="I1" s="1"/>
      <c r="J1" s="1"/>
      <c r="K1" s="1"/>
      <c r="L1" s="1"/>
      <c r="M1" s="1"/>
      <c r="N1" s="1"/>
      <c r="O1" s="1"/>
      <c r="P1" s="1"/>
      <c r="Q1" s="1"/>
    </row>
    <row r="2" spans="1:22" ht="28.5" customHeight="1" x14ac:dyDescent="0.25">
      <c r="A2" s="3" t="s">
        <v>0</v>
      </c>
      <c r="B2" s="73" t="str">
        <f>Head9</f>
        <v>Budget Year 2018/19</v>
      </c>
      <c r="C2" s="74"/>
      <c r="D2" s="74"/>
      <c r="E2" s="74"/>
      <c r="F2" s="74"/>
      <c r="G2" s="74"/>
      <c r="H2" s="74"/>
      <c r="I2" s="74"/>
      <c r="J2" s="74"/>
      <c r="K2" s="74"/>
      <c r="L2" s="74"/>
      <c r="M2" s="74"/>
      <c r="N2" s="75" t="s">
        <v>1</v>
      </c>
      <c r="O2" s="76"/>
      <c r="P2" s="77"/>
    </row>
    <row r="3" spans="1:22" ht="25.5" x14ac:dyDescent="0.25">
      <c r="A3" s="4" t="s">
        <v>2</v>
      </c>
      <c r="B3" s="5" t="s">
        <v>3</v>
      </c>
      <c r="C3" s="6" t="s">
        <v>4</v>
      </c>
      <c r="D3" s="6" t="s">
        <v>5</v>
      </c>
      <c r="E3" s="6" t="s">
        <v>6</v>
      </c>
      <c r="F3" s="6" t="s">
        <v>7</v>
      </c>
      <c r="G3" s="6" t="s">
        <v>8</v>
      </c>
      <c r="H3" s="6" t="s">
        <v>9</v>
      </c>
      <c r="I3" s="6" t="s">
        <v>10</v>
      </c>
      <c r="J3" s="6" t="s">
        <v>11</v>
      </c>
      <c r="K3" s="6" t="s">
        <v>12</v>
      </c>
      <c r="L3" s="6" t="s">
        <v>13</v>
      </c>
      <c r="M3" s="7" t="s">
        <v>14</v>
      </c>
      <c r="N3" s="5" t="str">
        <f>Head9</f>
        <v>Budget Year 2018/19</v>
      </c>
      <c r="O3" s="6" t="str">
        <f>Head10</f>
        <v>Budget Year +1 2019/20</v>
      </c>
      <c r="P3" s="8" t="str">
        <f>Head11</f>
        <v>Budget Year +2 2020/21</v>
      </c>
    </row>
    <row r="4" spans="1:22" x14ac:dyDescent="0.25">
      <c r="A4" s="9" t="s">
        <v>15</v>
      </c>
      <c r="B4" s="10"/>
      <c r="C4" s="11"/>
      <c r="D4" s="11"/>
      <c r="E4" s="11"/>
      <c r="F4" s="11"/>
      <c r="G4" s="11"/>
      <c r="H4" s="11"/>
      <c r="I4" s="11"/>
      <c r="J4" s="11"/>
      <c r="K4" s="11"/>
      <c r="L4" s="11"/>
      <c r="M4" s="12"/>
      <c r="N4" s="13">
        <v>1</v>
      </c>
      <c r="O4" s="11"/>
      <c r="P4" s="14"/>
      <c r="T4" s="15"/>
    </row>
    <row r="5" spans="1:22" x14ac:dyDescent="0.25">
      <c r="A5" s="16" t="str">
        <f>'[1]A4-FinPerf RE'!A5</f>
        <v>Property rates</v>
      </c>
      <c r="B5" s="17">
        <v>6546304.3299532393</v>
      </c>
      <c r="C5" s="18">
        <v>7480692.1616186406</v>
      </c>
      <c r="D5" s="18">
        <v>6896859.2485864013</v>
      </c>
      <c r="E5" s="18">
        <v>7669912.4004648039</v>
      </c>
      <c r="F5" s="18">
        <v>7613550.908168315</v>
      </c>
      <c r="G5" s="18">
        <v>7510358.314200772</v>
      </c>
      <c r="H5" s="18">
        <v>7380167.8624595981</v>
      </c>
      <c r="I5" s="18">
        <v>8233866.0111789452</v>
      </c>
      <c r="J5" s="18">
        <v>9033854.7674797494</v>
      </c>
      <c r="K5" s="18">
        <v>8827206.3763987049</v>
      </c>
      <c r="L5" s="18">
        <v>7840480.5528762396</v>
      </c>
      <c r="M5" s="19">
        <f t="shared" ref="M5:M19" si="0">N5-SUM(B5:L5)</f>
        <v>8766747.066614598</v>
      </c>
      <c r="N5" s="17">
        <v>93800000</v>
      </c>
      <c r="O5" s="18">
        <v>98959000</v>
      </c>
      <c r="P5" s="20">
        <v>104401745</v>
      </c>
      <c r="Q5" s="21">
        <v>100001</v>
      </c>
      <c r="R5" s="22">
        <v>100001</v>
      </c>
      <c r="S5" s="22">
        <v>100001</v>
      </c>
      <c r="T5" s="15"/>
      <c r="U5" s="15"/>
      <c r="V5" s="15"/>
    </row>
    <row r="6" spans="1:22" x14ac:dyDescent="0.25">
      <c r="A6" s="16" t="str">
        <f>'[1]A4-FinPerf RE'!A6</f>
        <v>Service charges - electricity revenue</v>
      </c>
      <c r="B6" s="17">
        <v>36570094.534338154</v>
      </c>
      <c r="C6" s="18">
        <v>37256434.909214459</v>
      </c>
      <c r="D6" s="18">
        <v>44374479.887618482</v>
      </c>
      <c r="E6" s="18">
        <v>46073448.125098586</v>
      </c>
      <c r="F6" s="18">
        <v>49330835.032652713</v>
      </c>
      <c r="G6" s="18">
        <v>38868021.104098693</v>
      </c>
      <c r="H6" s="18">
        <v>41532609.101851195</v>
      </c>
      <c r="I6" s="18">
        <v>41822797.185033582</v>
      </c>
      <c r="J6" s="18">
        <v>39146298.12939772</v>
      </c>
      <c r="K6" s="18">
        <v>35956153.793967716</v>
      </c>
      <c r="L6" s="18">
        <v>48558027.333022714</v>
      </c>
      <c r="M6" s="19">
        <f t="shared" si="0"/>
        <v>41861800.863705993</v>
      </c>
      <c r="N6" s="17">
        <v>501351000</v>
      </c>
      <c r="O6" s="18">
        <v>528925305</v>
      </c>
      <c r="P6" s="20">
        <v>558016196.77499998</v>
      </c>
      <c r="T6" s="15"/>
      <c r="U6" s="15"/>
      <c r="V6" s="15"/>
    </row>
    <row r="7" spans="1:22" x14ac:dyDescent="0.25">
      <c r="A7" s="16" t="str">
        <f>'[1]A4-FinPerf RE'!A7</f>
        <v>Service charges - water revenue</v>
      </c>
      <c r="B7" s="17"/>
      <c r="C7" s="18"/>
      <c r="D7" s="18"/>
      <c r="E7" s="18"/>
      <c r="F7" s="18"/>
      <c r="G7" s="18"/>
      <c r="H7" s="18"/>
      <c r="I7" s="18"/>
      <c r="J7" s="18"/>
      <c r="K7" s="18"/>
      <c r="L7" s="18"/>
      <c r="M7" s="19">
        <f t="shared" si="0"/>
        <v>0</v>
      </c>
      <c r="N7" s="17">
        <v>0</v>
      </c>
      <c r="O7" s="18">
        <v>0</v>
      </c>
      <c r="P7" s="20">
        <v>0</v>
      </c>
      <c r="T7" s="15"/>
      <c r="U7" s="15"/>
      <c r="V7" s="15"/>
    </row>
    <row r="8" spans="1:22" x14ac:dyDescent="0.25">
      <c r="A8" s="16" t="str">
        <f>'[1]A4-FinPerf RE'!A8</f>
        <v>Service charges - sanitation revenue</v>
      </c>
      <c r="B8" s="17"/>
      <c r="C8" s="18"/>
      <c r="D8" s="18"/>
      <c r="E8" s="18"/>
      <c r="F8" s="18"/>
      <c r="G8" s="18"/>
      <c r="H8" s="18"/>
      <c r="I8" s="18"/>
      <c r="J8" s="18"/>
      <c r="K8" s="18"/>
      <c r="L8" s="18"/>
      <c r="M8" s="19">
        <f t="shared" si="0"/>
        <v>0</v>
      </c>
      <c r="N8" s="17">
        <v>0</v>
      </c>
      <c r="O8" s="18">
        <v>0</v>
      </c>
      <c r="P8" s="20">
        <v>0</v>
      </c>
      <c r="T8" s="15"/>
      <c r="U8" s="15"/>
      <c r="V8" s="15"/>
    </row>
    <row r="9" spans="1:22" x14ac:dyDescent="0.25">
      <c r="A9" s="16" t="str">
        <f>'[1]A4-FinPerf RE'!A9</f>
        <v>Service charges - refuse revenue</v>
      </c>
      <c r="B9" s="17">
        <v>2107425.6660461263</v>
      </c>
      <c r="C9" s="18">
        <v>2616061.2996948841</v>
      </c>
      <c r="D9" s="18">
        <v>2700536.3509748015</v>
      </c>
      <c r="E9" s="18">
        <v>2611521.507084412</v>
      </c>
      <c r="F9" s="18">
        <v>2930565.4728159881</v>
      </c>
      <c r="G9" s="18">
        <v>2479200.1082676263</v>
      </c>
      <c r="H9" s="18">
        <v>2381704.024805414</v>
      </c>
      <c r="I9" s="18">
        <v>2338836.8542870106</v>
      </c>
      <c r="J9" s="18">
        <v>2363867.1990757766</v>
      </c>
      <c r="K9" s="18">
        <v>2740245.2873235773</v>
      </c>
      <c r="L9" s="18">
        <v>2412921.0843263753</v>
      </c>
      <c r="M9" s="19">
        <f t="shared" si="0"/>
        <v>2749115.1452980079</v>
      </c>
      <c r="N9" s="17">
        <v>30432000</v>
      </c>
      <c r="O9" s="18">
        <v>32105760</v>
      </c>
      <c r="P9" s="20">
        <v>33871576.799999997</v>
      </c>
      <c r="T9" s="15"/>
      <c r="U9" s="15"/>
      <c r="V9" s="15"/>
    </row>
    <row r="10" spans="1:22" x14ac:dyDescent="0.25">
      <c r="A10" s="16" t="str">
        <f>'[1]A4-FinPerf RE'!A10</f>
        <v>Service charges - other</v>
      </c>
      <c r="B10" s="17">
        <v>258498.32682654783</v>
      </c>
      <c r="C10" s="18">
        <v>257496.03157578586</v>
      </c>
      <c r="D10" s="18">
        <v>236834.48453387065</v>
      </c>
      <c r="E10" s="18">
        <v>236582.97224248151</v>
      </c>
      <c r="F10" s="18">
        <v>226203.39782916519</v>
      </c>
      <c r="G10" s="18">
        <v>231740.42215453257</v>
      </c>
      <c r="H10" s="18">
        <v>232108.30580462501</v>
      </c>
      <c r="I10" s="18">
        <v>239136.88560927825</v>
      </c>
      <c r="J10" s="18">
        <v>320581.82104194351</v>
      </c>
      <c r="K10" s="18">
        <v>237705.39276674236</v>
      </c>
      <c r="L10" s="18">
        <v>270281.86537389021</v>
      </c>
      <c r="M10" s="19">
        <f t="shared" si="0"/>
        <v>402830.09424113669</v>
      </c>
      <c r="N10" s="17">
        <v>3150000</v>
      </c>
      <c r="O10" s="18">
        <v>3323250</v>
      </c>
      <c r="P10" s="20">
        <v>3506028.75</v>
      </c>
      <c r="T10" s="15"/>
      <c r="U10" s="15"/>
      <c r="V10" s="15"/>
    </row>
    <row r="11" spans="1:22" x14ac:dyDescent="0.25">
      <c r="A11" s="16" t="str">
        <f>'[1]A4-FinPerf RE'!A11</f>
        <v>Rental of facilities and equipment</v>
      </c>
      <c r="B11" s="17">
        <v>164257.34656454998</v>
      </c>
      <c r="C11" s="18">
        <v>166062.62668742391</v>
      </c>
      <c r="D11" s="18">
        <v>157846.28766665325</v>
      </c>
      <c r="E11" s="18">
        <v>159822.83795502933</v>
      </c>
      <c r="F11" s="18">
        <v>166270.92824006302</v>
      </c>
      <c r="G11" s="18">
        <v>159790.43549128587</v>
      </c>
      <c r="H11" s="18">
        <v>162336.34335687716</v>
      </c>
      <c r="I11" s="18">
        <v>153957.99201738587</v>
      </c>
      <c r="J11" s="18">
        <v>161757.72793287932</v>
      </c>
      <c r="K11" s="18">
        <v>153957.99201738587</v>
      </c>
      <c r="L11" s="18">
        <v>161040.24480712175</v>
      </c>
      <c r="M11" s="19">
        <f t="shared" si="0"/>
        <v>4999.2372633449268</v>
      </c>
      <c r="N11" s="17">
        <v>1772100</v>
      </c>
      <c r="O11" s="18">
        <v>1869565.5</v>
      </c>
      <c r="P11" s="20">
        <v>1972391.6025</v>
      </c>
      <c r="T11" s="15"/>
      <c r="U11" s="15"/>
      <c r="V11" s="15"/>
    </row>
    <row r="12" spans="1:22" x14ac:dyDescent="0.25">
      <c r="A12" s="16" t="str">
        <f>'[1]A4-FinPerf RE'!A12</f>
        <v>Interest earned - external investments</v>
      </c>
      <c r="B12" s="17">
        <v>0</v>
      </c>
      <c r="C12" s="18">
        <v>0</v>
      </c>
      <c r="D12" s="18">
        <v>0</v>
      </c>
      <c r="E12" s="18">
        <v>0</v>
      </c>
      <c r="F12" s="18">
        <v>895684.86165157566</v>
      </c>
      <c r="G12" s="18">
        <v>110089.38963525044</v>
      </c>
      <c r="H12" s="18">
        <v>244843.14724843286</v>
      </c>
      <c r="I12" s="18">
        <v>158215.57479914572</v>
      </c>
      <c r="J12" s="18">
        <v>142575.82718942271</v>
      </c>
      <c r="K12" s="18">
        <v>1431637.0837999429</v>
      </c>
      <c r="L12" s="18">
        <v>55286.595631225719</v>
      </c>
      <c r="M12" s="19">
        <f t="shared" si="0"/>
        <v>762667.52004500432</v>
      </c>
      <c r="N12" s="17">
        <v>3801000</v>
      </c>
      <c r="O12" s="18">
        <v>4010055</v>
      </c>
      <c r="P12" s="20">
        <v>4230608.0250000004</v>
      </c>
      <c r="T12" s="15"/>
      <c r="U12" s="15"/>
      <c r="V12" s="15"/>
    </row>
    <row r="13" spans="1:22" x14ac:dyDescent="0.25">
      <c r="A13" s="16" t="str">
        <f>'[1]A4-FinPerf RE'!A13</f>
        <v>Interest earned - outstanding debtors</v>
      </c>
      <c r="B13" s="17">
        <v>1333795.8475752156</v>
      </c>
      <c r="C13" s="18">
        <v>1386857.47123495</v>
      </c>
      <c r="D13" s="18">
        <v>1329779.2363845515</v>
      </c>
      <c r="E13" s="18">
        <v>1489867.4126781572</v>
      </c>
      <c r="F13" s="18">
        <v>1458428.9301090429</v>
      </c>
      <c r="G13" s="18">
        <v>1457047.3195883001</v>
      </c>
      <c r="H13" s="18">
        <v>1495248.3462495857</v>
      </c>
      <c r="I13" s="18">
        <v>1425270.2776110871</v>
      </c>
      <c r="J13" s="18">
        <v>1506524.5355570859</v>
      </c>
      <c r="K13" s="18">
        <v>1562352.2616149858</v>
      </c>
      <c r="L13" s="18">
        <v>1251344.3859350129</v>
      </c>
      <c r="M13" s="19">
        <f t="shared" si="0"/>
        <v>1303483.975462025</v>
      </c>
      <c r="N13" s="17">
        <v>17000000</v>
      </c>
      <c r="O13" s="18">
        <v>17935000</v>
      </c>
      <c r="P13" s="20">
        <v>18921425</v>
      </c>
      <c r="T13" s="15"/>
      <c r="U13" s="15"/>
      <c r="V13" s="15"/>
    </row>
    <row r="14" spans="1:22" x14ac:dyDescent="0.25">
      <c r="A14" s="16" t="str">
        <f>'[1]A4-FinPerf RE'!A14</f>
        <v>Dividends received</v>
      </c>
      <c r="B14" s="17">
        <v>0</v>
      </c>
      <c r="C14" s="18">
        <v>0</v>
      </c>
      <c r="D14" s="18">
        <v>0</v>
      </c>
      <c r="E14" s="18">
        <v>0</v>
      </c>
      <c r="F14" s="18">
        <v>0</v>
      </c>
      <c r="G14" s="18">
        <v>0</v>
      </c>
      <c r="H14" s="18">
        <v>0</v>
      </c>
      <c r="I14" s="18">
        <v>0</v>
      </c>
      <c r="J14" s="18">
        <v>0</v>
      </c>
      <c r="K14" s="18">
        <v>0</v>
      </c>
      <c r="L14" s="18">
        <v>0</v>
      </c>
      <c r="M14" s="19">
        <f t="shared" si="0"/>
        <v>0</v>
      </c>
      <c r="N14" s="17"/>
      <c r="O14" s="18"/>
      <c r="P14" s="20"/>
      <c r="T14" s="15"/>
      <c r="U14" s="15"/>
      <c r="V14" s="15"/>
    </row>
    <row r="15" spans="1:22" x14ac:dyDescent="0.25">
      <c r="A15" s="16" t="str">
        <f>'[1]A4-FinPerf RE'!A15</f>
        <v>Fines, penalties and forfeits</v>
      </c>
      <c r="B15" s="17">
        <v>287703.03746104112</v>
      </c>
      <c r="C15" s="18">
        <v>330572.80214819673</v>
      </c>
      <c r="D15" s="18">
        <v>456576.8753426256</v>
      </c>
      <c r="E15" s="18">
        <v>351574.41578998999</v>
      </c>
      <c r="F15" s="18">
        <v>299664.89925688447</v>
      </c>
      <c r="G15" s="18">
        <v>727288.4884405178</v>
      </c>
      <c r="H15" s="18">
        <v>301533.98398011335</v>
      </c>
      <c r="I15" s="18">
        <v>226784.61669182111</v>
      </c>
      <c r="J15" s="18">
        <v>449174.85114613554</v>
      </c>
      <c r="K15" s="18">
        <v>505955.48570511781</v>
      </c>
      <c r="L15" s="18">
        <v>281204.00693428778</v>
      </c>
      <c r="M15" s="19">
        <f t="shared" si="0"/>
        <v>283102.53710326925</v>
      </c>
      <c r="N15" s="17">
        <v>4501136</v>
      </c>
      <c r="O15" s="18">
        <v>4748698.4800000004</v>
      </c>
      <c r="P15" s="20">
        <v>5009876.8964</v>
      </c>
      <c r="T15" s="15"/>
      <c r="U15" s="15"/>
      <c r="V15" s="15"/>
    </row>
    <row r="16" spans="1:22" x14ac:dyDescent="0.25">
      <c r="A16" s="16" t="str">
        <f>'[1]A4-FinPerf RE'!A16</f>
        <v>Licences and permits</v>
      </c>
      <c r="B16" s="17">
        <v>66399.582214961221</v>
      </c>
      <c r="C16" s="18">
        <v>64735.126878839219</v>
      </c>
      <c r="D16" s="18">
        <v>48022.72134501578</v>
      </c>
      <c r="E16" s="18">
        <v>111281.75882731112</v>
      </c>
      <c r="F16" s="18">
        <v>52139.548062395668</v>
      </c>
      <c r="G16" s="18">
        <v>23871.377486211222</v>
      </c>
      <c r="H16" s="18">
        <v>46583.978338168337</v>
      </c>
      <c r="I16" s="18">
        <v>55227.514284984558</v>
      </c>
      <c r="J16" s="18">
        <v>56911.355956136227</v>
      </c>
      <c r="K16" s="18">
        <v>69631.561212056564</v>
      </c>
      <c r="L16" s="18">
        <v>77653.349699705781</v>
      </c>
      <c r="M16" s="19">
        <f t="shared" si="0"/>
        <v>98542.125694214366</v>
      </c>
      <c r="N16" s="17">
        <v>771000</v>
      </c>
      <c r="O16" s="18">
        <v>813405</v>
      </c>
      <c r="P16" s="20">
        <v>858142.27500000002</v>
      </c>
      <c r="T16" s="15"/>
      <c r="U16" s="15"/>
      <c r="V16" s="15"/>
    </row>
    <row r="17" spans="1:23" x14ac:dyDescent="0.25">
      <c r="A17" s="16" t="str">
        <f>'[1]A4-FinPerf RE'!A17</f>
        <v>Agency services</v>
      </c>
      <c r="B17" s="17">
        <v>4073218.7080890113</v>
      </c>
      <c r="C17" s="18">
        <v>3652384.0023733</v>
      </c>
      <c r="D17" s="18">
        <v>5184236.6550859446</v>
      </c>
      <c r="E17" s="18">
        <v>4292865.1743961675</v>
      </c>
      <c r="F17" s="18">
        <v>3940330.7354686554</v>
      </c>
      <c r="G17" s="18">
        <v>3615624.2307404224</v>
      </c>
      <c r="H17" s="18">
        <v>4459147.0835357895</v>
      </c>
      <c r="I17" s="18">
        <v>4634955.2898115115</v>
      </c>
      <c r="J17" s="18">
        <v>3211270.6513693668</v>
      </c>
      <c r="K17" s="18">
        <v>4961791.7945267335</v>
      </c>
      <c r="L17" s="18">
        <v>4961791.7945267335</v>
      </c>
      <c r="M17" s="19">
        <f t="shared" si="0"/>
        <v>4176674.8800763637</v>
      </c>
      <c r="N17" s="17">
        <v>51164291</v>
      </c>
      <c r="O17" s="18">
        <v>53978327.005000003</v>
      </c>
      <c r="P17" s="20">
        <v>56947134.990275003</v>
      </c>
      <c r="T17" s="15"/>
      <c r="U17" s="15"/>
      <c r="V17" s="15"/>
    </row>
    <row r="18" spans="1:23" x14ac:dyDescent="0.25">
      <c r="A18" s="23" t="s">
        <v>16</v>
      </c>
      <c r="B18" s="17">
        <v>141171264.682502</v>
      </c>
      <c r="C18" s="18">
        <v>3011693.3359877202</v>
      </c>
      <c r="D18" s="18">
        <v>503892.59768970701</v>
      </c>
      <c r="E18" s="18">
        <v>1130775.4165171499</v>
      </c>
      <c r="F18" s="18">
        <v>112190577.72128899</v>
      </c>
      <c r="G18" s="18">
        <v>417372.89132690203</v>
      </c>
      <c r="H18" s="18">
        <v>282821.03918727097</v>
      </c>
      <c r="I18" s="18">
        <v>1072647.9797701801</v>
      </c>
      <c r="J18" s="18">
        <v>106829704.335731</v>
      </c>
      <c r="K18" s="18">
        <v>0</v>
      </c>
      <c r="L18" s="18">
        <v>0</v>
      </c>
      <c r="M18" s="19">
        <f t="shared" si="0"/>
        <v>-9.5367431640625E-7</v>
      </c>
      <c r="N18" s="17">
        <v>366610750</v>
      </c>
      <c r="O18" s="18">
        <v>398276150</v>
      </c>
      <c r="P18" s="20">
        <v>429446520</v>
      </c>
      <c r="T18" s="15"/>
      <c r="U18" s="15"/>
      <c r="V18" s="15"/>
    </row>
    <row r="19" spans="1:23" x14ac:dyDescent="0.25">
      <c r="A19" s="16" t="str">
        <f>'[1]A4-FinPerf RE'!A19</f>
        <v>Other revenue</v>
      </c>
      <c r="B19" s="17">
        <v>685116.36663219775</v>
      </c>
      <c r="C19" s="18">
        <v>225510.07378928669</v>
      </c>
      <c r="D19" s="18">
        <v>585034.61811035115</v>
      </c>
      <c r="E19" s="18">
        <v>499329.38786428224</v>
      </c>
      <c r="F19" s="18">
        <v>972374.86459919671</v>
      </c>
      <c r="G19" s="18">
        <v>234905.73511233556</v>
      </c>
      <c r="H19" s="18">
        <v>888280.55102134228</v>
      </c>
      <c r="I19" s="18">
        <v>530517.05917887995</v>
      </c>
      <c r="J19" s="18">
        <v>223375.71064701781</v>
      </c>
      <c r="K19" s="18">
        <v>232511.67759534225</v>
      </c>
      <c r="L19" s="18">
        <v>320716.46619813668</v>
      </c>
      <c r="M19" s="19">
        <f t="shared" si="0"/>
        <v>6837373.4892516304</v>
      </c>
      <c r="N19" s="17">
        <v>12235046</v>
      </c>
      <c r="O19" s="18">
        <v>12907973.530000001</v>
      </c>
      <c r="P19" s="20">
        <v>13617912.07415</v>
      </c>
      <c r="T19" s="15"/>
      <c r="U19" s="15"/>
      <c r="V19" s="15"/>
    </row>
    <row r="20" spans="1:23" x14ac:dyDescent="0.25">
      <c r="A20" s="24" t="s">
        <v>17</v>
      </c>
      <c r="B20" s="25">
        <f t="shared" ref="B20:P20" si="1">SUM(B5:B19)</f>
        <v>193264078.42820305</v>
      </c>
      <c r="C20" s="26">
        <f t="shared" si="1"/>
        <v>56448499.841203474</v>
      </c>
      <c r="D20" s="26">
        <f t="shared" si="1"/>
        <v>62474098.963338397</v>
      </c>
      <c r="E20" s="26">
        <f t="shared" si="1"/>
        <v>64626981.408918381</v>
      </c>
      <c r="F20" s="26">
        <f t="shared" si="1"/>
        <v>180076627.300143</v>
      </c>
      <c r="G20" s="26">
        <f t="shared" si="1"/>
        <v>55835309.816542864</v>
      </c>
      <c r="H20" s="26">
        <f t="shared" si="1"/>
        <v>59407383.767838411</v>
      </c>
      <c r="I20" s="26">
        <f t="shared" si="1"/>
        <v>60892213.240273818</v>
      </c>
      <c r="J20" s="26">
        <f t="shared" si="1"/>
        <v>163445896.91252422</v>
      </c>
      <c r="K20" s="26">
        <f t="shared" si="1"/>
        <v>56679148.706928305</v>
      </c>
      <c r="L20" s="26">
        <f t="shared" si="1"/>
        <v>66190747.679331452</v>
      </c>
      <c r="M20" s="27">
        <f t="shared" si="1"/>
        <v>67247336.934754625</v>
      </c>
      <c r="N20" s="25">
        <f t="shared" si="1"/>
        <v>1086588323</v>
      </c>
      <c r="O20" s="26">
        <f t="shared" si="1"/>
        <v>1157852489.5150001</v>
      </c>
      <c r="P20" s="28">
        <f t="shared" si="1"/>
        <v>1230799558.1883249</v>
      </c>
      <c r="Q20" s="15"/>
      <c r="R20" s="15"/>
      <c r="S20" s="15"/>
      <c r="T20" s="15"/>
      <c r="U20" s="15"/>
      <c r="V20" s="15"/>
      <c r="W20" s="15"/>
    </row>
    <row r="21" spans="1:23" ht="5.0999999999999996" customHeight="1" x14ac:dyDescent="0.25">
      <c r="A21" s="29"/>
      <c r="B21" s="30"/>
      <c r="C21" s="31"/>
      <c r="D21" s="31"/>
      <c r="E21" s="31"/>
      <c r="F21" s="31"/>
      <c r="G21" s="31"/>
      <c r="H21" s="31"/>
      <c r="I21" s="31"/>
      <c r="J21" s="31"/>
      <c r="K21" s="31"/>
      <c r="L21" s="31"/>
      <c r="M21" s="32"/>
      <c r="N21" s="30"/>
      <c r="O21" s="31"/>
      <c r="P21" s="33"/>
      <c r="Q21" s="15"/>
      <c r="R21" s="15"/>
      <c r="S21" s="15"/>
      <c r="T21" s="15"/>
      <c r="U21" s="15"/>
      <c r="V21" s="15"/>
      <c r="W21" s="15"/>
    </row>
    <row r="22" spans="1:23" ht="11.25" customHeight="1" x14ac:dyDescent="0.25">
      <c r="A22" s="34" t="s">
        <v>18</v>
      </c>
      <c r="B22" s="30"/>
      <c r="C22" s="31"/>
      <c r="D22" s="31"/>
      <c r="E22" s="31"/>
      <c r="F22" s="31"/>
      <c r="G22" s="31"/>
      <c r="H22" s="31"/>
      <c r="I22" s="31"/>
      <c r="J22" s="31"/>
      <c r="K22" s="31"/>
      <c r="L22" s="31"/>
      <c r="M22" s="32"/>
      <c r="N22" s="30"/>
      <c r="O22" s="31"/>
      <c r="P22" s="33"/>
      <c r="Q22" s="15"/>
      <c r="R22" s="15"/>
      <c r="S22" s="15"/>
      <c r="T22" s="15"/>
      <c r="U22" s="15"/>
      <c r="V22" s="15"/>
      <c r="W22" s="15"/>
    </row>
    <row r="23" spans="1:23" ht="11.25" customHeight="1" x14ac:dyDescent="0.25">
      <c r="A23" s="35" t="s">
        <v>19</v>
      </c>
      <c r="B23" s="17">
        <v>37769240.20807533</v>
      </c>
      <c r="C23" s="18">
        <v>0</v>
      </c>
      <c r="D23" s="18">
        <v>0</v>
      </c>
      <c r="E23" s="18">
        <v>0</v>
      </c>
      <c r="F23" s="18">
        <v>0</v>
      </c>
      <c r="G23" s="18">
        <v>29540809.073440664</v>
      </c>
      <c r="H23" s="18">
        <v>0</v>
      </c>
      <c r="I23" s="18">
        <v>0</v>
      </c>
      <c r="J23" s="18">
        <v>20389200.718484011</v>
      </c>
      <c r="K23" s="18">
        <v>0</v>
      </c>
      <c r="L23" s="18">
        <v>0</v>
      </c>
      <c r="M23" s="32">
        <f t="shared" ref="M23:M31" si="2">N23-SUM(B23:L23)</f>
        <v>0</v>
      </c>
      <c r="N23" s="17">
        <v>87699250</v>
      </c>
      <c r="O23" s="18">
        <v>89549850</v>
      </c>
      <c r="P23" s="20">
        <v>94667480</v>
      </c>
      <c r="Q23" s="15"/>
      <c r="R23" s="15"/>
      <c r="S23" s="15"/>
      <c r="T23" s="15"/>
      <c r="U23" s="15"/>
      <c r="V23" s="15"/>
      <c r="W23" s="15"/>
    </row>
    <row r="24" spans="1:23" ht="79.5" customHeight="1" x14ac:dyDescent="0.25">
      <c r="A24" s="36" t="str">
        <f>'[1]A4-FinPerf RE'!A39&amp;" &amp; "&amp;'[1]A4-FinPerf RE'!A40</f>
        <v xml:space="preserve">Transfers and subsidies - capital (monetary allocations) (National / Provincial Departmental Agencies, Households, Non-profit Institutions, Private Enterprises, Public Corporatons, Higher Educational Institutions) &amp; Transfers and subsidies - capital (in-kind - all) </v>
      </c>
      <c r="B24" s="17">
        <v>0</v>
      </c>
      <c r="C24" s="18">
        <v>0</v>
      </c>
      <c r="D24" s="18">
        <v>0</v>
      </c>
      <c r="E24" s="18">
        <v>0</v>
      </c>
      <c r="F24" s="18">
        <v>0</v>
      </c>
      <c r="G24" s="18">
        <v>0</v>
      </c>
      <c r="H24" s="18">
        <v>0</v>
      </c>
      <c r="I24" s="18">
        <v>0</v>
      </c>
      <c r="J24" s="18">
        <v>0</v>
      </c>
      <c r="K24" s="18">
        <v>0</v>
      </c>
      <c r="L24" s="18">
        <v>0</v>
      </c>
      <c r="M24" s="32">
        <f t="shared" si="2"/>
        <v>0</v>
      </c>
      <c r="N24" s="17"/>
      <c r="O24" s="18"/>
      <c r="P24" s="20"/>
      <c r="Q24" s="15"/>
      <c r="R24" s="15"/>
      <c r="S24" s="15"/>
      <c r="T24" s="15"/>
      <c r="U24" s="15"/>
      <c r="V24" s="15"/>
      <c r="W24" s="15"/>
    </row>
    <row r="25" spans="1:23" ht="11.25" customHeight="1" x14ac:dyDescent="0.25">
      <c r="A25" s="37" t="str">
        <f>'[1]A7-CFlow'!A21</f>
        <v>Proceeds on disposal of PPE</v>
      </c>
      <c r="B25" s="17">
        <v>0</v>
      </c>
      <c r="C25" s="18">
        <v>0</v>
      </c>
      <c r="D25" s="18">
        <v>0</v>
      </c>
      <c r="E25" s="18">
        <v>0</v>
      </c>
      <c r="F25" s="18">
        <v>0</v>
      </c>
      <c r="G25" s="18">
        <v>0</v>
      </c>
      <c r="H25" s="18">
        <v>0</v>
      </c>
      <c r="I25" s="18">
        <v>0</v>
      </c>
      <c r="J25" s="18">
        <v>0</v>
      </c>
      <c r="K25" s="18">
        <v>0</v>
      </c>
      <c r="L25" s="18">
        <v>0</v>
      </c>
      <c r="M25" s="32">
        <f t="shared" si="2"/>
        <v>2500000</v>
      </c>
      <c r="N25" s="17">
        <v>2500000</v>
      </c>
      <c r="O25" s="18">
        <v>2637500</v>
      </c>
      <c r="P25" s="20">
        <v>2782562.5</v>
      </c>
      <c r="Q25" s="15"/>
      <c r="R25" s="15"/>
      <c r="S25" s="15"/>
      <c r="T25" s="15"/>
      <c r="U25" s="15"/>
      <c r="V25" s="15"/>
      <c r="W25" s="15"/>
    </row>
    <row r="26" spans="1:23" ht="11.25" customHeight="1" x14ac:dyDescent="0.25">
      <c r="A26" s="37" t="str">
        <f>'[1]A7-CFlow'!A31</f>
        <v>Short term loans</v>
      </c>
      <c r="B26" s="17">
        <v>0</v>
      </c>
      <c r="C26" s="18">
        <v>0</v>
      </c>
      <c r="D26" s="18">
        <v>0</v>
      </c>
      <c r="E26" s="18">
        <v>0</v>
      </c>
      <c r="F26" s="18">
        <v>0</v>
      </c>
      <c r="G26" s="18">
        <v>0</v>
      </c>
      <c r="H26" s="18">
        <v>0</v>
      </c>
      <c r="I26" s="18">
        <v>0</v>
      </c>
      <c r="J26" s="18">
        <v>0</v>
      </c>
      <c r="K26" s="18">
        <v>0</v>
      </c>
      <c r="L26" s="18">
        <v>0</v>
      </c>
      <c r="M26" s="32">
        <f t="shared" si="2"/>
        <v>0</v>
      </c>
      <c r="N26" s="17"/>
      <c r="O26" s="18"/>
      <c r="P26" s="20"/>
      <c r="Q26" s="15"/>
      <c r="R26" s="15"/>
      <c r="S26" s="15"/>
      <c r="T26" s="15"/>
      <c r="U26" s="15"/>
      <c r="V26" s="15"/>
      <c r="W26" s="15"/>
    </row>
    <row r="27" spans="1:23" ht="11.25" customHeight="1" x14ac:dyDescent="0.25">
      <c r="A27" s="37" t="str">
        <f>'[1]A7-CFlow'!A32</f>
        <v>Borrowing long term/refinancing</v>
      </c>
      <c r="B27" s="17">
        <v>0</v>
      </c>
      <c r="C27" s="18">
        <v>0</v>
      </c>
      <c r="D27" s="18">
        <v>0</v>
      </c>
      <c r="E27" s="18">
        <v>0</v>
      </c>
      <c r="F27" s="18">
        <v>0</v>
      </c>
      <c r="G27" s="18">
        <v>90000000</v>
      </c>
      <c r="H27" s="18">
        <v>0</v>
      </c>
      <c r="I27" s="18">
        <v>0</v>
      </c>
      <c r="J27" s="18">
        <v>0</v>
      </c>
      <c r="K27" s="18">
        <v>0</v>
      </c>
      <c r="L27" s="18">
        <v>0</v>
      </c>
      <c r="M27" s="32">
        <f t="shared" si="2"/>
        <v>0</v>
      </c>
      <c r="N27" s="17">
        <v>90000000</v>
      </c>
      <c r="O27" s="18">
        <v>30000000</v>
      </c>
      <c r="P27" s="20">
        <v>30000000</v>
      </c>
      <c r="Q27" s="15"/>
      <c r="R27" s="15"/>
      <c r="S27" s="15"/>
      <c r="T27" s="15"/>
      <c r="U27" s="15"/>
      <c r="V27" s="15"/>
      <c r="W27" s="15"/>
    </row>
    <row r="28" spans="1:23" ht="11.25" customHeight="1" x14ac:dyDescent="0.25">
      <c r="A28" s="37" t="str">
        <f>'[1]A7-CFlow'!A33</f>
        <v>Increase (decrease) in consumer deposits</v>
      </c>
      <c r="B28" s="17">
        <v>85756.599169166002</v>
      </c>
      <c r="C28" s="18">
        <v>68253.509932129935</v>
      </c>
      <c r="D28" s="18">
        <v>129095.95573852946</v>
      </c>
      <c r="E28" s="18">
        <v>101432.53665170172</v>
      </c>
      <c r="F28" s="18">
        <v>46156.927031910731</v>
      </c>
      <c r="G28" s="18">
        <v>61320.578975801494</v>
      </c>
      <c r="H28" s="18">
        <v>127593.2514918376</v>
      </c>
      <c r="I28" s="18">
        <v>61542.569375880979</v>
      </c>
      <c r="J28" s="18">
        <v>58639.617990226216</v>
      </c>
      <c r="K28" s="18">
        <v>65350.558546475171</v>
      </c>
      <c r="L28" s="18">
        <v>58964.065498034688</v>
      </c>
      <c r="M28" s="32">
        <f t="shared" si="2"/>
        <v>235893.82959830598</v>
      </c>
      <c r="N28" s="17">
        <v>1100000</v>
      </c>
      <c r="O28" s="18">
        <v>1100000</v>
      </c>
      <c r="P28" s="20">
        <v>1100000</v>
      </c>
      <c r="Q28" s="15"/>
      <c r="R28" s="15"/>
      <c r="S28" s="15"/>
      <c r="T28" s="15"/>
      <c r="U28" s="15"/>
      <c r="V28" s="15"/>
      <c r="W28" s="15"/>
    </row>
    <row r="29" spans="1:23" ht="11.25" customHeight="1" x14ac:dyDescent="0.25">
      <c r="A29" s="37" t="str">
        <f>'[1]A7-CFlow'!A22</f>
        <v>Decrease (Increase) in non-current debtors</v>
      </c>
      <c r="B29" s="17">
        <v>0</v>
      </c>
      <c r="C29" s="18">
        <v>0</v>
      </c>
      <c r="D29" s="18">
        <v>0</v>
      </c>
      <c r="E29" s="18">
        <v>0</v>
      </c>
      <c r="F29" s="18">
        <v>0</v>
      </c>
      <c r="G29" s="18">
        <v>0</v>
      </c>
      <c r="H29" s="18">
        <v>0</v>
      </c>
      <c r="I29" s="18">
        <v>0</v>
      </c>
      <c r="J29" s="18">
        <v>0</v>
      </c>
      <c r="K29" s="18">
        <v>0</v>
      </c>
      <c r="L29" s="18">
        <v>0</v>
      </c>
      <c r="M29" s="32">
        <f t="shared" si="2"/>
        <v>0</v>
      </c>
      <c r="N29" s="17"/>
      <c r="O29" s="18"/>
      <c r="P29" s="20"/>
      <c r="Q29" s="15"/>
      <c r="R29" s="15"/>
      <c r="S29" s="15"/>
      <c r="T29" s="15"/>
      <c r="U29" s="15"/>
      <c r="V29" s="15"/>
      <c r="W29" s="15"/>
    </row>
    <row r="30" spans="1:23" ht="11.25" customHeight="1" x14ac:dyDescent="0.25">
      <c r="A30" s="37" t="str">
        <f>'[1]A7-CFlow'!A23</f>
        <v>Decrease (increase) other non-current receivables</v>
      </c>
      <c r="B30" s="17">
        <v>0</v>
      </c>
      <c r="C30" s="18">
        <v>0</v>
      </c>
      <c r="D30" s="18">
        <v>0</v>
      </c>
      <c r="E30" s="18">
        <v>0</v>
      </c>
      <c r="F30" s="18">
        <v>0</v>
      </c>
      <c r="G30" s="18">
        <v>0</v>
      </c>
      <c r="H30" s="18">
        <v>0</v>
      </c>
      <c r="I30" s="18">
        <v>0</v>
      </c>
      <c r="J30" s="18">
        <v>0</v>
      </c>
      <c r="K30" s="18">
        <v>0</v>
      </c>
      <c r="L30" s="18">
        <v>0</v>
      </c>
      <c r="M30" s="32">
        <f t="shared" si="2"/>
        <v>0</v>
      </c>
      <c r="N30" s="17"/>
      <c r="O30" s="18"/>
      <c r="P30" s="20"/>
      <c r="Q30" s="15"/>
      <c r="R30" s="15"/>
      <c r="S30" s="15"/>
      <c r="T30" s="15"/>
      <c r="U30" s="15"/>
      <c r="V30" s="15"/>
      <c r="W30" s="15"/>
    </row>
    <row r="31" spans="1:23" ht="11.25" customHeight="1" x14ac:dyDescent="0.25">
      <c r="A31" s="37" t="str">
        <f>'[1]A7-CFlow'!A24</f>
        <v>Decrease (increase) in non-current investments</v>
      </c>
      <c r="B31" s="17">
        <v>-855619</v>
      </c>
      <c r="C31" s="18">
        <v>0</v>
      </c>
      <c r="D31" s="18">
        <v>0</v>
      </c>
      <c r="E31" s="18">
        <v>0</v>
      </c>
      <c r="F31" s="18">
        <v>0</v>
      </c>
      <c r="G31" s="18">
        <v>0</v>
      </c>
      <c r="H31" s="18">
        <v>0</v>
      </c>
      <c r="I31" s="18">
        <v>0</v>
      </c>
      <c r="J31" s="18">
        <v>0</v>
      </c>
      <c r="K31" s="18">
        <v>0</v>
      </c>
      <c r="L31" s="18">
        <v>0</v>
      </c>
      <c r="M31" s="32">
        <f t="shared" si="2"/>
        <v>-4217381</v>
      </c>
      <c r="N31" s="17">
        <v>-5073000</v>
      </c>
      <c r="O31" s="18">
        <v>-5744000</v>
      </c>
      <c r="P31" s="20">
        <v>-6508000</v>
      </c>
      <c r="Q31" s="15"/>
      <c r="R31" s="15"/>
      <c r="S31" s="15"/>
      <c r="T31" s="15"/>
      <c r="U31" s="15"/>
      <c r="V31" s="15"/>
      <c r="W31" s="15"/>
    </row>
    <row r="32" spans="1:23" ht="11.25" customHeight="1" x14ac:dyDescent="0.25">
      <c r="A32" s="38" t="s">
        <v>20</v>
      </c>
      <c r="B32" s="39">
        <f t="shared" ref="B32:P32" si="3">SUM(B20:B31)</f>
        <v>230263456.23544756</v>
      </c>
      <c r="C32" s="40">
        <f t="shared" si="3"/>
        <v>56516753.351135604</v>
      </c>
      <c r="D32" s="40">
        <f t="shared" si="3"/>
        <v>62603194.919076927</v>
      </c>
      <c r="E32" s="40">
        <f t="shared" si="3"/>
        <v>64728413.945570081</v>
      </c>
      <c r="F32" s="40">
        <f t="shared" si="3"/>
        <v>180122784.22717491</v>
      </c>
      <c r="G32" s="40">
        <f t="shared" si="3"/>
        <v>175437439.46895933</v>
      </c>
      <c r="H32" s="40">
        <f t="shared" si="3"/>
        <v>59534977.019330248</v>
      </c>
      <c r="I32" s="40">
        <f t="shared" si="3"/>
        <v>60953755.809649698</v>
      </c>
      <c r="J32" s="40">
        <f t="shared" si="3"/>
        <v>183893737.24899846</v>
      </c>
      <c r="K32" s="40">
        <f t="shared" si="3"/>
        <v>56744499.265474781</v>
      </c>
      <c r="L32" s="40">
        <f t="shared" si="3"/>
        <v>66249711.744829483</v>
      </c>
      <c r="M32" s="41">
        <f t="shared" si="3"/>
        <v>65765849.764352933</v>
      </c>
      <c r="N32" s="39">
        <f t="shared" si="3"/>
        <v>1262814573</v>
      </c>
      <c r="O32" s="40">
        <f t="shared" si="3"/>
        <v>1275395839.5150001</v>
      </c>
      <c r="P32" s="42">
        <f t="shared" si="3"/>
        <v>1352841600.6883249</v>
      </c>
      <c r="Q32" s="15"/>
      <c r="R32" s="15"/>
      <c r="S32" s="15"/>
      <c r="T32" s="15"/>
      <c r="U32" s="15"/>
      <c r="V32" s="15"/>
      <c r="W32" s="15"/>
    </row>
    <row r="33" spans="1:23" ht="5.0999999999999996" customHeight="1" x14ac:dyDescent="0.25">
      <c r="A33" s="43"/>
      <c r="B33" s="30"/>
      <c r="C33" s="31"/>
      <c r="D33" s="31"/>
      <c r="E33" s="31"/>
      <c r="F33" s="31"/>
      <c r="G33" s="31"/>
      <c r="H33" s="31"/>
      <c r="I33" s="31"/>
      <c r="J33" s="31"/>
      <c r="K33" s="31"/>
      <c r="L33" s="31"/>
      <c r="M33" s="32"/>
      <c r="N33" s="30"/>
      <c r="O33" s="31"/>
      <c r="P33" s="33"/>
      <c r="Q33" s="15"/>
      <c r="R33" s="15"/>
      <c r="S33" s="15"/>
      <c r="T33" s="15"/>
      <c r="U33" s="15"/>
      <c r="V33" s="15"/>
      <c r="W33" s="15"/>
    </row>
    <row r="34" spans="1:23" x14ac:dyDescent="0.25">
      <c r="A34" s="44" t="s">
        <v>21</v>
      </c>
      <c r="B34" s="30"/>
      <c r="C34" s="31"/>
      <c r="D34" s="31"/>
      <c r="E34" s="31"/>
      <c r="F34" s="31"/>
      <c r="G34" s="31"/>
      <c r="H34" s="31"/>
      <c r="I34" s="31"/>
      <c r="J34" s="31"/>
      <c r="K34" s="31"/>
      <c r="L34" s="31"/>
      <c r="M34" s="32"/>
      <c r="N34" s="45"/>
      <c r="O34" s="31"/>
      <c r="P34" s="33"/>
      <c r="Q34" s="15"/>
      <c r="R34" s="15"/>
      <c r="S34" s="15"/>
      <c r="T34" s="15"/>
      <c r="U34" s="15"/>
      <c r="V34" s="15"/>
      <c r="W34" s="15"/>
    </row>
    <row r="35" spans="1:23" x14ac:dyDescent="0.25">
      <c r="A35" s="37" t="s">
        <v>22</v>
      </c>
      <c r="B35" s="17">
        <v>29208545.664953008</v>
      </c>
      <c r="C35" s="18">
        <v>25667126.766825464</v>
      </c>
      <c r="D35" s="18">
        <v>27268993.660158448</v>
      </c>
      <c r="E35" s="18">
        <v>29911801.797943734</v>
      </c>
      <c r="F35" s="18">
        <v>26667411.150787666</v>
      </c>
      <c r="G35" s="18">
        <v>27964555.476827964</v>
      </c>
      <c r="H35" s="18">
        <v>31823150.431993768</v>
      </c>
      <c r="I35" s="18">
        <v>27898759.014798954</v>
      </c>
      <c r="J35" s="18">
        <v>27066401.750391319</v>
      </c>
      <c r="K35" s="18">
        <v>27835931.904791471</v>
      </c>
      <c r="L35" s="18">
        <v>27101624.833518524</v>
      </c>
      <c r="M35" s="32">
        <f t="shared" ref="M35:M44" si="4">N35-SUM(B35:L35)</f>
        <v>34602782.547009706</v>
      </c>
      <c r="N35" s="17">
        <v>343017085</v>
      </c>
      <c r="O35" s="18">
        <v>361883024.67500007</v>
      </c>
      <c r="P35" s="20">
        <v>381786591.03212506</v>
      </c>
      <c r="Q35" s="15"/>
      <c r="R35" s="15"/>
      <c r="S35" s="15"/>
      <c r="T35" s="15"/>
      <c r="U35" s="15"/>
      <c r="V35" s="15"/>
      <c r="W35" s="15"/>
    </row>
    <row r="36" spans="1:23" x14ac:dyDescent="0.25">
      <c r="A36" s="37" t="s">
        <v>23</v>
      </c>
      <c r="B36" s="17">
        <v>2229775.0488756038</v>
      </c>
      <c r="C36" s="18">
        <v>2228754.4016172239</v>
      </c>
      <c r="D36" s="18">
        <v>2238157.3217804651</v>
      </c>
      <c r="E36" s="18">
        <v>2226765.8732068799</v>
      </c>
      <c r="F36" s="18">
        <v>2225822.1137035629</v>
      </c>
      <c r="G36" s="18">
        <v>2228359.4096206278</v>
      </c>
      <c r="H36" s="18">
        <v>2225526.6235076361</v>
      </c>
      <c r="I36" s="18">
        <v>2390007.8351592994</v>
      </c>
      <c r="J36" s="18">
        <v>2353266.5826243483</v>
      </c>
      <c r="K36" s="18">
        <v>2338174.7829936384</v>
      </c>
      <c r="L36" s="18">
        <v>2375954.5010814914</v>
      </c>
      <c r="M36" s="32">
        <f t="shared" si="4"/>
        <v>2364587.5058292225</v>
      </c>
      <c r="N36" s="17">
        <v>27425152</v>
      </c>
      <c r="O36" s="18">
        <v>28933535.360000003</v>
      </c>
      <c r="P36" s="20">
        <v>30524879.8048</v>
      </c>
      <c r="Q36" s="15"/>
      <c r="R36" s="15"/>
      <c r="S36" s="15"/>
      <c r="T36" s="15"/>
      <c r="U36" s="15"/>
      <c r="V36" s="15"/>
      <c r="W36" s="15"/>
    </row>
    <row r="37" spans="1:23" x14ac:dyDescent="0.25">
      <c r="A37" s="37" t="s">
        <v>24</v>
      </c>
      <c r="B37" s="17">
        <v>494067.2329281675</v>
      </c>
      <c r="C37" s="18">
        <v>492730.41011270141</v>
      </c>
      <c r="D37" s="18">
        <v>1331052.2368368851</v>
      </c>
      <c r="E37" s="18">
        <v>0</v>
      </c>
      <c r="F37" s="18">
        <v>962768.3127192175</v>
      </c>
      <c r="G37" s="18">
        <v>10229251.002697859</v>
      </c>
      <c r="H37" s="18">
        <v>0</v>
      </c>
      <c r="I37" s="18">
        <v>0</v>
      </c>
      <c r="J37" s="18">
        <v>0</v>
      </c>
      <c r="K37" s="18">
        <v>0</v>
      </c>
      <c r="L37" s="18">
        <v>0</v>
      </c>
      <c r="M37" s="32">
        <f t="shared" si="4"/>
        <v>10938687.804705169</v>
      </c>
      <c r="N37" s="17">
        <v>24448557</v>
      </c>
      <c r="O37" s="18">
        <v>25903227.635000002</v>
      </c>
      <c r="P37" s="20">
        <v>27437905.154925</v>
      </c>
      <c r="Q37" s="15"/>
      <c r="R37" s="15"/>
      <c r="S37" s="15"/>
      <c r="T37" s="15"/>
      <c r="U37" s="15"/>
      <c r="V37" s="15"/>
      <c r="W37" s="15"/>
    </row>
    <row r="38" spans="1:23" x14ac:dyDescent="0.25">
      <c r="A38" s="37" t="s">
        <v>25</v>
      </c>
      <c r="B38" s="17">
        <v>43448809.855577029</v>
      </c>
      <c r="C38" s="18">
        <v>42026171.126632765</v>
      </c>
      <c r="D38" s="18">
        <v>38753066.730333969</v>
      </c>
      <c r="E38" s="18">
        <v>25021840.03910812</v>
      </c>
      <c r="F38" s="18">
        <v>27232107.369042885</v>
      </c>
      <c r="G38" s="18">
        <v>26354215.161175542</v>
      </c>
      <c r="H38" s="18">
        <v>21890274.230745934</v>
      </c>
      <c r="I38" s="18">
        <v>24072304.547855221</v>
      </c>
      <c r="J38" s="18">
        <v>23866633.654606763</v>
      </c>
      <c r="K38" s="18">
        <v>23164748.606075179</v>
      </c>
      <c r="L38" s="18">
        <v>20119585.700133562</v>
      </c>
      <c r="M38" s="32">
        <f t="shared" si="4"/>
        <v>24050242.978713036</v>
      </c>
      <c r="N38" s="17">
        <v>340000000</v>
      </c>
      <c r="O38" s="18">
        <v>358700000</v>
      </c>
      <c r="P38" s="20">
        <v>378428500</v>
      </c>
      <c r="Q38" s="15"/>
      <c r="R38" s="15"/>
      <c r="S38" s="15"/>
      <c r="T38" s="15"/>
      <c r="U38" s="15"/>
      <c r="V38" s="15"/>
      <c r="W38" s="15"/>
    </row>
    <row r="39" spans="1:23" x14ac:dyDescent="0.25">
      <c r="A39" s="37" t="s">
        <v>26</v>
      </c>
      <c r="B39" s="17"/>
      <c r="C39" s="18"/>
      <c r="D39" s="18"/>
      <c r="E39" s="18"/>
      <c r="F39" s="18"/>
      <c r="G39" s="18"/>
      <c r="H39" s="18"/>
      <c r="I39" s="18"/>
      <c r="J39" s="18"/>
      <c r="K39" s="18"/>
      <c r="L39" s="18"/>
      <c r="M39" s="32">
        <f t="shared" si="4"/>
        <v>0</v>
      </c>
      <c r="N39" s="17"/>
      <c r="O39" s="18"/>
      <c r="P39" s="20"/>
      <c r="Q39" s="46"/>
      <c r="R39" s="15"/>
      <c r="S39" s="15"/>
      <c r="T39" s="15"/>
      <c r="U39" s="15"/>
      <c r="V39" s="15"/>
      <c r="W39" s="15"/>
    </row>
    <row r="40" spans="1:23" x14ac:dyDescent="0.25">
      <c r="A40" s="37" t="s">
        <v>27</v>
      </c>
      <c r="B40" s="17">
        <v>1868592.474414234</v>
      </c>
      <c r="C40" s="18">
        <v>4571933.3429519869</v>
      </c>
      <c r="D40" s="18">
        <v>5126816.4738583639</v>
      </c>
      <c r="E40" s="18">
        <v>5376370.5255955011</v>
      </c>
      <c r="F40" s="18">
        <v>3739101.2289787643</v>
      </c>
      <c r="G40" s="18">
        <v>862976.93437758589</v>
      </c>
      <c r="H40" s="18">
        <v>5198728.3649737332</v>
      </c>
      <c r="I40" s="18">
        <v>1923713.2126022312</v>
      </c>
      <c r="J40" s="18">
        <v>8891371.8750158101</v>
      </c>
      <c r="K40" s="18">
        <v>2471640.7039625663</v>
      </c>
      <c r="L40" s="18">
        <v>2744722.652108876</v>
      </c>
      <c r="M40" s="32">
        <f t="shared" si="4"/>
        <v>8404156.8311603516</v>
      </c>
      <c r="N40" s="17">
        <v>51180124.620000005</v>
      </c>
      <c r="O40" s="18">
        <v>53995031.474099964</v>
      </c>
      <c r="P40" s="20">
        <v>56964758.205175549</v>
      </c>
      <c r="Q40" s="46"/>
      <c r="R40" s="15"/>
      <c r="S40" s="15"/>
      <c r="T40" s="15"/>
      <c r="U40" s="15"/>
      <c r="V40" s="15"/>
      <c r="W40" s="15"/>
    </row>
    <row r="41" spans="1:23" x14ac:dyDescent="0.25">
      <c r="A41" s="37" t="s">
        <v>28</v>
      </c>
      <c r="B41" s="17">
        <v>6944455.0463870773</v>
      </c>
      <c r="C41" s="18">
        <v>2750266.6774388221</v>
      </c>
      <c r="D41" s="18">
        <v>5081117.3741724789</v>
      </c>
      <c r="E41" s="18">
        <v>4094150.3260682379</v>
      </c>
      <c r="F41" s="18">
        <v>3900578.022182331</v>
      </c>
      <c r="G41" s="18">
        <v>8906120.6179221105</v>
      </c>
      <c r="H41" s="18">
        <v>3984341.7343892078</v>
      </c>
      <c r="I41" s="18">
        <v>1892383.9309889576</v>
      </c>
      <c r="J41" s="18">
        <v>5983272.2504484141</v>
      </c>
      <c r="K41" s="18">
        <v>1634160.5840450327</v>
      </c>
      <c r="L41" s="18">
        <v>5544992.3271107115</v>
      </c>
      <c r="M41" s="32">
        <f t="shared" si="4"/>
        <v>3350533.1088466197</v>
      </c>
      <c r="N41" s="17">
        <v>54066372</v>
      </c>
      <c r="O41" s="18">
        <v>57040022.459999993</v>
      </c>
      <c r="P41" s="20">
        <v>60177223.695299998</v>
      </c>
      <c r="Q41" s="15"/>
      <c r="R41" s="15"/>
      <c r="S41" s="15"/>
      <c r="T41" s="15"/>
      <c r="U41" s="15"/>
      <c r="V41" s="15"/>
      <c r="W41" s="15"/>
    </row>
    <row r="42" spans="1:23" x14ac:dyDescent="0.25">
      <c r="A42" s="37" t="s">
        <v>29</v>
      </c>
      <c r="B42" s="17">
        <v>0</v>
      </c>
      <c r="C42" s="18">
        <v>0</v>
      </c>
      <c r="D42" s="18">
        <v>0</v>
      </c>
      <c r="E42" s="18">
        <v>0</v>
      </c>
      <c r="F42" s="18">
        <v>0</v>
      </c>
      <c r="G42" s="18">
        <v>0</v>
      </c>
      <c r="H42" s="18">
        <v>0</v>
      </c>
      <c r="I42" s="18">
        <v>0</v>
      </c>
      <c r="J42" s="18">
        <v>0</v>
      </c>
      <c r="K42" s="18">
        <v>0</v>
      </c>
      <c r="L42" s="18">
        <v>0</v>
      </c>
      <c r="M42" s="32">
        <f t="shared" si="4"/>
        <v>0</v>
      </c>
      <c r="N42" s="17"/>
      <c r="O42" s="18"/>
      <c r="P42" s="20"/>
      <c r="Q42" s="15"/>
      <c r="R42" s="15"/>
      <c r="S42" s="15"/>
      <c r="T42" s="15"/>
      <c r="U42" s="15"/>
      <c r="V42" s="15"/>
      <c r="W42" s="15"/>
    </row>
    <row r="43" spans="1:23" x14ac:dyDescent="0.25">
      <c r="A43" s="37" t="s">
        <v>30</v>
      </c>
      <c r="B43" s="17">
        <v>143495.93758261128</v>
      </c>
      <c r="C43" s="18">
        <v>1282060.8074004978</v>
      </c>
      <c r="D43" s="18">
        <v>4954926.3799625207</v>
      </c>
      <c r="E43" s="18">
        <v>1630151.4758655967</v>
      </c>
      <c r="F43" s="18">
        <v>1678431.4984351625</v>
      </c>
      <c r="G43" s="18">
        <v>2978882.0478376048</v>
      </c>
      <c r="H43" s="18">
        <v>717080.44447840459</v>
      </c>
      <c r="I43" s="18">
        <v>2904155.3381553148</v>
      </c>
      <c r="J43" s="18">
        <v>905006.99962622672</v>
      </c>
      <c r="K43" s="18">
        <v>3174152.389104343</v>
      </c>
      <c r="L43" s="18">
        <v>5148274.1936949231</v>
      </c>
      <c r="M43" s="32">
        <f t="shared" si="4"/>
        <v>5288055.4878567941</v>
      </c>
      <c r="N43" s="17">
        <v>30804673</v>
      </c>
      <c r="O43" s="18">
        <v>25695545.015000001</v>
      </c>
      <c r="P43" s="20">
        <v>22613584.990825001</v>
      </c>
      <c r="Q43" s="15"/>
      <c r="R43" s="15"/>
      <c r="S43" s="15"/>
      <c r="T43" s="15"/>
      <c r="U43" s="15"/>
      <c r="V43" s="15"/>
      <c r="W43" s="15"/>
    </row>
    <row r="44" spans="1:23" x14ac:dyDescent="0.25">
      <c r="A44" s="37" t="s">
        <v>31</v>
      </c>
      <c r="B44" s="17">
        <v>29454104.591460448</v>
      </c>
      <c r="C44" s="18">
        <v>9038280.337876413</v>
      </c>
      <c r="D44" s="18">
        <v>14451727.05032474</v>
      </c>
      <c r="E44" s="18">
        <v>17454386.414124064</v>
      </c>
      <c r="F44" s="18">
        <v>13311664.247883368</v>
      </c>
      <c r="G44" s="18">
        <v>17420127.972273447</v>
      </c>
      <c r="H44" s="18">
        <v>11602189.0336388</v>
      </c>
      <c r="I44" s="18">
        <v>12395189.067314491</v>
      </c>
      <c r="J44" s="18">
        <v>9576022.5523412451</v>
      </c>
      <c r="K44" s="18">
        <v>29656664.649809871</v>
      </c>
      <c r="L44" s="18">
        <v>11813110.864928976</v>
      </c>
      <c r="M44" s="32">
        <f t="shared" si="4"/>
        <v>10329194.838024139</v>
      </c>
      <c r="N44" s="17">
        <f>181130661.62+5137000+235000</f>
        <v>186502661.62</v>
      </c>
      <c r="O44" s="18">
        <f>211302147.0091+5439000+20000</f>
        <v>216761147.00909999</v>
      </c>
      <c r="P44" s="20">
        <f>224950746.0946+4613000</f>
        <v>229563746.09459999</v>
      </c>
      <c r="Q44" s="15"/>
      <c r="R44" s="15"/>
      <c r="S44" s="15"/>
      <c r="T44" s="15"/>
      <c r="U44" s="15"/>
      <c r="V44" s="15"/>
      <c r="W44" s="15"/>
    </row>
    <row r="45" spans="1:23" x14ac:dyDescent="0.25">
      <c r="A45" s="24" t="s">
        <v>21</v>
      </c>
      <c r="B45" s="25">
        <f t="shared" ref="B45:O45" si="5">SUM(B35:B44)</f>
        <v>113791845.85217817</v>
      </c>
      <c r="C45" s="26">
        <f t="shared" si="5"/>
        <v>88057323.870855868</v>
      </c>
      <c r="D45" s="26">
        <f t="shared" si="5"/>
        <v>99205857.227427855</v>
      </c>
      <c r="E45" s="26">
        <f t="shared" si="5"/>
        <v>85715466.451912135</v>
      </c>
      <c r="F45" s="26">
        <f t="shared" si="5"/>
        <v>79717883.943732962</v>
      </c>
      <c r="G45" s="26">
        <f t="shared" si="5"/>
        <v>96944488.622732729</v>
      </c>
      <c r="H45" s="26">
        <f t="shared" si="5"/>
        <v>77441290.86372748</v>
      </c>
      <c r="I45" s="26">
        <f t="shared" si="5"/>
        <v>73476512.94687447</v>
      </c>
      <c r="J45" s="26">
        <f t="shared" si="5"/>
        <v>78641975.665054142</v>
      </c>
      <c r="K45" s="26">
        <f t="shared" si="5"/>
        <v>90275473.620782092</v>
      </c>
      <c r="L45" s="26">
        <f t="shared" si="5"/>
        <v>74848265.072577059</v>
      </c>
      <c r="M45" s="27">
        <f t="shared" si="5"/>
        <v>99328241.102145031</v>
      </c>
      <c r="N45" s="25">
        <f>SUM(N35:N44)</f>
        <v>1057444625.24</v>
      </c>
      <c r="O45" s="26">
        <f t="shared" si="5"/>
        <v>1128911533.6282001</v>
      </c>
      <c r="P45" s="28">
        <f>SUM(P35:P44)</f>
        <v>1187497188.9777505</v>
      </c>
      <c r="Q45" s="15"/>
      <c r="R45" s="15"/>
      <c r="S45" s="15"/>
      <c r="T45" s="15"/>
      <c r="U45" s="15"/>
      <c r="V45" s="15"/>
      <c r="W45" s="15"/>
    </row>
    <row r="46" spans="1:23" ht="5.0999999999999996" customHeight="1" x14ac:dyDescent="0.25">
      <c r="A46" s="29"/>
      <c r="B46" s="30"/>
      <c r="C46" s="31"/>
      <c r="D46" s="31"/>
      <c r="E46" s="31"/>
      <c r="F46" s="31"/>
      <c r="G46" s="31"/>
      <c r="H46" s="31"/>
      <c r="I46" s="31"/>
      <c r="J46" s="31"/>
      <c r="K46" s="31"/>
      <c r="L46" s="31"/>
      <c r="M46" s="32"/>
      <c r="N46" s="30"/>
      <c r="O46" s="31"/>
      <c r="P46" s="33"/>
      <c r="Q46" s="15"/>
      <c r="R46" s="15"/>
      <c r="S46" s="15"/>
      <c r="T46" s="15"/>
      <c r="U46" s="15"/>
      <c r="V46" s="15"/>
      <c r="W46" s="15"/>
    </row>
    <row r="47" spans="1:23" x14ac:dyDescent="0.25">
      <c r="A47" s="24" t="s">
        <v>32</v>
      </c>
      <c r="B47" s="30"/>
      <c r="C47" s="31"/>
      <c r="D47" s="31"/>
      <c r="E47" s="31"/>
      <c r="F47" s="31"/>
      <c r="G47" s="31"/>
      <c r="H47" s="31"/>
      <c r="I47" s="31"/>
      <c r="J47" s="31"/>
      <c r="K47" s="31"/>
      <c r="L47" s="31"/>
      <c r="M47" s="32"/>
      <c r="N47" s="30"/>
      <c r="O47" s="31"/>
      <c r="P47" s="33"/>
      <c r="Q47" s="15"/>
      <c r="R47" s="15"/>
      <c r="S47" s="15"/>
      <c r="T47" s="15"/>
      <c r="U47" s="15"/>
      <c r="V47" s="15"/>
      <c r="W47" s="15"/>
    </row>
    <row r="48" spans="1:23" x14ac:dyDescent="0.25">
      <c r="A48" s="37" t="str">
        <f>'[1]A7-CFlow'!A26</f>
        <v>Capital assets</v>
      </c>
      <c r="B48" s="17">
        <v>4617030.8723948207</v>
      </c>
      <c r="C48" s="18">
        <v>4456318.7597743496</v>
      </c>
      <c r="D48" s="18">
        <v>9020666.4431378115</v>
      </c>
      <c r="E48" s="18">
        <v>7209460.6216039946</v>
      </c>
      <c r="F48" s="18">
        <v>9825872.7909474801</v>
      </c>
      <c r="G48" s="18">
        <v>23818038.356052268</v>
      </c>
      <c r="H48" s="18">
        <v>13844635.080664033</v>
      </c>
      <c r="I48" s="18">
        <v>26666177.566802278</v>
      </c>
      <c r="J48" s="18">
        <v>25775620.055900447</v>
      </c>
      <c r="K48" s="18">
        <v>19037006.04589317</v>
      </c>
      <c r="L48" s="18">
        <v>17508646.945500959</v>
      </c>
      <c r="M48" s="32">
        <f>N48-SUM(B48:L48)</f>
        <v>33419776.461328387</v>
      </c>
      <c r="N48" s="17">
        <f>195434250-235000</f>
        <v>195199250</v>
      </c>
      <c r="O48" s="18">
        <v>134784850</v>
      </c>
      <c r="P48" s="20">
        <v>141102500</v>
      </c>
      <c r="Q48" s="15"/>
      <c r="R48" s="15"/>
      <c r="S48" s="15"/>
      <c r="T48" s="15"/>
      <c r="U48" s="15"/>
      <c r="V48" s="15"/>
      <c r="W48" s="15"/>
    </row>
    <row r="49" spans="1:23" x14ac:dyDescent="0.25">
      <c r="A49" s="37" t="str">
        <f>'[1]A7-CFlow'!A35</f>
        <v>Repayment of borrowing</v>
      </c>
      <c r="B49" s="17">
        <v>228490.26194747191</v>
      </c>
      <c r="C49" s="18">
        <v>227911.69621726326</v>
      </c>
      <c r="D49" s="18">
        <v>52596.061816405978</v>
      </c>
      <c r="E49" s="18">
        <v>750487.55858545844</v>
      </c>
      <c r="F49" s="18">
        <v>233257.19954632514</v>
      </c>
      <c r="G49" s="18">
        <v>3478687.8318581851</v>
      </c>
      <c r="H49" s="18">
        <v>211048.07716387531</v>
      </c>
      <c r="I49" s="18">
        <v>191646.57056895344</v>
      </c>
      <c r="J49" s="18">
        <v>14666.421718901423</v>
      </c>
      <c r="K49" s="18">
        <v>742795.55094349198</v>
      </c>
      <c r="L49" s="18">
        <v>1471470.6008232012</v>
      </c>
      <c r="M49" s="32">
        <f>N49-SUM(B49:L49)</f>
        <v>3453786.0988104781</v>
      </c>
      <c r="N49" s="17">
        <v>11056843.930000011</v>
      </c>
      <c r="O49" s="18">
        <v>10783836.87847502</v>
      </c>
      <c r="P49" s="20">
        <v>14414838.600049101</v>
      </c>
      <c r="Q49" s="15"/>
      <c r="R49" s="15"/>
      <c r="S49" s="15"/>
      <c r="T49" s="15"/>
      <c r="U49" s="15"/>
      <c r="V49" s="15"/>
      <c r="W49" s="15"/>
    </row>
    <row r="50" spans="1:23" x14ac:dyDescent="0.25">
      <c r="A50" s="37" t="str">
        <f>LEFT(A47,25)</f>
        <v>Other Cash Flows/Payments</v>
      </c>
      <c r="B50" s="17"/>
      <c r="C50" s="18"/>
      <c r="D50" s="18"/>
      <c r="E50" s="18"/>
      <c r="F50" s="18"/>
      <c r="G50" s="18"/>
      <c r="H50" s="18"/>
      <c r="I50" s="18"/>
      <c r="J50" s="18"/>
      <c r="K50" s="18"/>
      <c r="L50" s="18"/>
      <c r="M50" s="32">
        <f>N50-SUM(B50:L50)</f>
        <v>0</v>
      </c>
      <c r="N50" s="17"/>
      <c r="O50" s="18"/>
      <c r="P50" s="20"/>
      <c r="Q50" s="15"/>
      <c r="R50" s="15"/>
      <c r="S50" s="15"/>
      <c r="T50" s="15"/>
      <c r="U50" s="15"/>
      <c r="V50" s="15"/>
      <c r="W50" s="15"/>
    </row>
    <row r="51" spans="1:23" x14ac:dyDescent="0.25">
      <c r="A51" s="38" t="s">
        <v>33</v>
      </c>
      <c r="B51" s="39">
        <f>SUM(B45:B50)</f>
        <v>118637366.98652045</v>
      </c>
      <c r="C51" s="40">
        <f t="shared" ref="C51:P51" si="6">SUM(C45:C50)</f>
        <v>92741554.326847494</v>
      </c>
      <c r="D51" s="40">
        <f t="shared" si="6"/>
        <v>108279119.73238207</v>
      </c>
      <c r="E51" s="40">
        <f t="shared" si="6"/>
        <v>93675414.632101595</v>
      </c>
      <c r="F51" s="40">
        <f t="shared" si="6"/>
        <v>89777013.934226766</v>
      </c>
      <c r="G51" s="40">
        <f t="shared" si="6"/>
        <v>124241214.81064318</v>
      </c>
      <c r="H51" s="40">
        <f t="shared" si="6"/>
        <v>91496974.021555394</v>
      </c>
      <c r="I51" s="40">
        <f t="shared" si="6"/>
        <v>100334337.0842457</v>
      </c>
      <c r="J51" s="40">
        <f t="shared" si="6"/>
        <v>104432262.14267349</v>
      </c>
      <c r="K51" s="40">
        <f t="shared" si="6"/>
        <v>110055275.21761876</v>
      </c>
      <c r="L51" s="40">
        <f t="shared" si="6"/>
        <v>93828382.618901223</v>
      </c>
      <c r="M51" s="41">
        <f t="shared" si="6"/>
        <v>136201803.6622839</v>
      </c>
      <c r="N51" s="39">
        <f t="shared" si="6"/>
        <v>1263700719.1700001</v>
      </c>
      <c r="O51" s="40">
        <f t="shared" si="6"/>
        <v>1274480220.506675</v>
      </c>
      <c r="P51" s="42">
        <f t="shared" si="6"/>
        <v>1343014527.5777996</v>
      </c>
      <c r="Q51" s="15"/>
      <c r="R51" s="47" t="s">
        <v>34</v>
      </c>
      <c r="S51" s="15"/>
      <c r="T51" s="15"/>
      <c r="U51" s="15"/>
      <c r="V51" s="15"/>
      <c r="W51" s="15"/>
    </row>
    <row r="52" spans="1:23" ht="5.0999999999999996" customHeight="1" x14ac:dyDescent="0.25">
      <c r="A52" s="29"/>
      <c r="B52" s="30"/>
      <c r="C52" s="31"/>
      <c r="D52" s="31"/>
      <c r="E52" s="31"/>
      <c r="F52" s="31"/>
      <c r="G52" s="31"/>
      <c r="H52" s="31"/>
      <c r="I52" s="31"/>
      <c r="J52" s="31"/>
      <c r="K52" s="31"/>
      <c r="L52" s="31"/>
      <c r="M52" s="32"/>
      <c r="N52" s="30"/>
      <c r="O52" s="31"/>
      <c r="P52" s="33"/>
      <c r="Q52" s="15"/>
      <c r="R52" s="15"/>
      <c r="S52" s="15"/>
      <c r="T52" s="15"/>
      <c r="U52" s="15"/>
      <c r="V52" s="15"/>
      <c r="W52" s="15"/>
    </row>
    <row r="53" spans="1:23" s="57" customFormat="1" ht="13.5" thickBot="1" x14ac:dyDescent="0.3">
      <c r="A53" s="48" t="s">
        <v>35</v>
      </c>
      <c r="B53" s="49">
        <f t="shared" ref="B53:P53" si="7">B32-B51</f>
        <v>111626089.2489271</v>
      </c>
      <c r="C53" s="50">
        <f t="shared" si="7"/>
        <v>-36224800.97571189</v>
      </c>
      <c r="D53" s="50">
        <f t="shared" si="7"/>
        <v>-45675924.813305147</v>
      </c>
      <c r="E53" s="50">
        <f t="shared" si="7"/>
        <v>-28947000.686531514</v>
      </c>
      <c r="F53" s="50">
        <f t="shared" si="7"/>
        <v>90345770.292948142</v>
      </c>
      <c r="G53" s="50">
        <f t="shared" si="7"/>
        <v>51196224.65831615</v>
      </c>
      <c r="H53" s="50">
        <f t="shared" si="7"/>
        <v>-31961997.002225146</v>
      </c>
      <c r="I53" s="50">
        <f t="shared" si="7"/>
        <v>-39380581.274595998</v>
      </c>
      <c r="J53" s="50">
        <f t="shared" si="7"/>
        <v>79461475.106324971</v>
      </c>
      <c r="K53" s="50">
        <f t="shared" si="7"/>
        <v>-53310775.952143982</v>
      </c>
      <c r="L53" s="50">
        <f t="shared" si="7"/>
        <v>-27578670.87407174</v>
      </c>
      <c r="M53" s="51">
        <f t="shared" si="7"/>
        <v>-70435953.897930965</v>
      </c>
      <c r="N53" s="49">
        <f t="shared" si="7"/>
        <v>-886146.17000007629</v>
      </c>
      <c r="O53" s="50">
        <f t="shared" si="7"/>
        <v>915619.00832509995</v>
      </c>
      <c r="P53" s="52">
        <f t="shared" si="7"/>
        <v>9827073.1105253696</v>
      </c>
      <c r="Q53" s="53"/>
      <c r="R53" s="54"/>
      <c r="S53" s="55"/>
      <c r="T53" s="56"/>
      <c r="U53" s="56"/>
      <c r="V53" s="56"/>
      <c r="W53" s="56"/>
    </row>
    <row r="54" spans="1:23" ht="10.5" customHeight="1" x14ac:dyDescent="0.25">
      <c r="A54" s="29" t="s">
        <v>36</v>
      </c>
      <c r="B54" s="58">
        <v>12342983</v>
      </c>
      <c r="C54" s="59">
        <f>B55</f>
        <v>123969072.2489271</v>
      </c>
      <c r="D54" s="59">
        <f t="shared" ref="D54:M54" si="8">C55</f>
        <v>87744271.273215204</v>
      </c>
      <c r="E54" s="59">
        <f t="shared" si="8"/>
        <v>42068346.459910057</v>
      </c>
      <c r="F54" s="59">
        <f t="shared" si="8"/>
        <v>13121345.773378544</v>
      </c>
      <c r="G54" s="59">
        <f t="shared" si="8"/>
        <v>103467116.06632668</v>
      </c>
      <c r="H54" s="59">
        <f t="shared" si="8"/>
        <v>154663340.72464281</v>
      </c>
      <c r="I54" s="59">
        <f t="shared" si="8"/>
        <v>122701343.72241767</v>
      </c>
      <c r="J54" s="59">
        <f t="shared" si="8"/>
        <v>83320762.447821677</v>
      </c>
      <c r="K54" s="59">
        <f t="shared" si="8"/>
        <v>162782237.55414665</v>
      </c>
      <c r="L54" s="59">
        <f t="shared" si="8"/>
        <v>109471461.60200267</v>
      </c>
      <c r="M54" s="60">
        <f t="shared" si="8"/>
        <v>81892790.727930933</v>
      </c>
      <c r="N54" s="61">
        <f>B54</f>
        <v>12342983</v>
      </c>
      <c r="O54" s="59">
        <f>N55</f>
        <v>11456836.829999924</v>
      </c>
      <c r="P54" s="62">
        <f>O55</f>
        <v>12372455.838325024</v>
      </c>
      <c r="Q54" s="15"/>
      <c r="R54" s="15"/>
      <c r="S54" s="15"/>
      <c r="T54" s="15"/>
      <c r="U54" s="15"/>
      <c r="V54" s="15"/>
      <c r="W54" s="15"/>
    </row>
    <row r="55" spans="1:23" ht="10.5" customHeight="1" x14ac:dyDescent="0.25">
      <c r="A55" s="63" t="s">
        <v>37</v>
      </c>
      <c r="B55" s="64">
        <f>B54+B53</f>
        <v>123969072.2489271</v>
      </c>
      <c r="C55" s="65">
        <f>C54+C53</f>
        <v>87744271.273215204</v>
      </c>
      <c r="D55" s="65">
        <f t="shared" ref="D55:P55" si="9">D54+D53</f>
        <v>42068346.459910057</v>
      </c>
      <c r="E55" s="65">
        <f t="shared" si="9"/>
        <v>13121345.773378544</v>
      </c>
      <c r="F55" s="65">
        <f t="shared" si="9"/>
        <v>103467116.06632668</v>
      </c>
      <c r="G55" s="65">
        <f t="shared" si="9"/>
        <v>154663340.72464281</v>
      </c>
      <c r="H55" s="65">
        <f t="shared" si="9"/>
        <v>122701343.72241767</v>
      </c>
      <c r="I55" s="65">
        <f t="shared" si="9"/>
        <v>83320762.447821677</v>
      </c>
      <c r="J55" s="65">
        <f t="shared" si="9"/>
        <v>162782237.55414665</v>
      </c>
      <c r="K55" s="65">
        <f t="shared" si="9"/>
        <v>109471461.60200267</v>
      </c>
      <c r="L55" s="65">
        <f t="shared" si="9"/>
        <v>81892790.727930933</v>
      </c>
      <c r="M55" s="66">
        <f t="shared" si="9"/>
        <v>11456836.829999968</v>
      </c>
      <c r="N55" s="67">
        <f t="shared" si="9"/>
        <v>11456836.829999924</v>
      </c>
      <c r="O55" s="65">
        <f t="shared" si="9"/>
        <v>12372455.838325024</v>
      </c>
      <c r="P55" s="68">
        <f t="shared" si="9"/>
        <v>22199528.948850393</v>
      </c>
      <c r="Q55" s="15"/>
      <c r="R55" s="15"/>
      <c r="S55" s="15"/>
      <c r="T55" s="15"/>
      <c r="U55" s="15"/>
      <c r="V55" s="15"/>
      <c r="W55" s="15"/>
    </row>
    <row r="56" spans="1:23" ht="10.5" customHeight="1" x14ac:dyDescent="0.25">
      <c r="A56" s="69" t="str">
        <f>head27a</f>
        <v>References</v>
      </c>
      <c r="B56" s="15"/>
      <c r="C56" s="15"/>
      <c r="D56" s="15"/>
      <c r="E56" s="15"/>
      <c r="F56" s="15"/>
      <c r="G56" s="15"/>
      <c r="H56" s="15"/>
      <c r="I56" s="15"/>
      <c r="J56" s="15"/>
      <c r="K56" s="15"/>
      <c r="L56" s="15"/>
      <c r="M56" s="15"/>
      <c r="N56" s="15"/>
      <c r="O56" s="15"/>
      <c r="P56" s="15"/>
      <c r="Q56" s="15"/>
      <c r="R56" s="15"/>
      <c r="S56" s="15"/>
      <c r="T56" s="15"/>
      <c r="U56" s="15"/>
      <c r="V56" s="15"/>
      <c r="W56" s="15"/>
    </row>
    <row r="57" spans="1:23" ht="27.75" customHeight="1" x14ac:dyDescent="0.25">
      <c r="A57" s="78" t="s">
        <v>38</v>
      </c>
      <c r="B57" s="78"/>
      <c r="C57" s="78"/>
      <c r="D57" s="78"/>
      <c r="E57" s="78"/>
      <c r="F57" s="78"/>
      <c r="G57" s="78"/>
      <c r="H57" s="78"/>
      <c r="I57" s="78"/>
      <c r="J57" s="78"/>
      <c r="K57" s="78"/>
      <c r="L57" s="78"/>
      <c r="M57" s="78"/>
      <c r="N57" s="78"/>
      <c r="O57" s="78"/>
      <c r="P57" s="78"/>
      <c r="Q57" s="15"/>
      <c r="R57" s="15"/>
      <c r="S57" s="15"/>
      <c r="T57" s="15"/>
      <c r="U57" s="15"/>
      <c r="V57" s="15"/>
      <c r="W57" s="15"/>
    </row>
    <row r="58" spans="1:23" ht="10.5" customHeight="1" x14ac:dyDescent="0.25">
      <c r="A58" s="15"/>
      <c r="B58" s="15"/>
      <c r="C58" s="15"/>
      <c r="D58" s="15"/>
      <c r="E58" s="15"/>
      <c r="F58" s="15"/>
      <c r="G58" s="15"/>
      <c r="H58" s="15"/>
      <c r="I58" s="15"/>
      <c r="J58" s="15"/>
      <c r="K58" s="15"/>
      <c r="L58" s="15"/>
      <c r="M58" s="15"/>
      <c r="N58" s="15"/>
      <c r="O58" s="15"/>
      <c r="P58" s="15"/>
      <c r="Q58" s="15"/>
      <c r="R58" s="15"/>
      <c r="S58" s="15"/>
      <c r="T58" s="15"/>
      <c r="U58" s="15"/>
      <c r="V58" s="15"/>
      <c r="W58" s="15"/>
    </row>
    <row r="59" spans="1:23" ht="10.5" customHeight="1" x14ac:dyDescent="0.25">
      <c r="A59" s="15"/>
      <c r="B59" s="15"/>
      <c r="C59" s="15"/>
      <c r="D59" s="15"/>
      <c r="E59" s="15"/>
      <c r="F59" s="15"/>
      <c r="G59" s="15"/>
      <c r="H59" s="15"/>
      <c r="I59" s="15"/>
      <c r="J59" s="15"/>
      <c r="K59" s="15"/>
      <c r="L59" s="15"/>
      <c r="M59" s="15"/>
      <c r="N59" s="15"/>
      <c r="O59" s="15"/>
      <c r="P59" s="15"/>
      <c r="Q59" s="15"/>
      <c r="R59" s="15"/>
      <c r="S59" s="15"/>
      <c r="T59" s="15"/>
      <c r="U59" s="15"/>
      <c r="V59" s="15"/>
      <c r="W59" s="15"/>
    </row>
    <row r="60" spans="1:23" x14ac:dyDescent="0.25">
      <c r="A60" s="15"/>
      <c r="B60" s="15"/>
      <c r="C60" s="15"/>
      <c r="D60" s="15"/>
      <c r="E60" s="15"/>
      <c r="F60" s="15"/>
      <c r="G60" s="15"/>
      <c r="H60" s="15"/>
      <c r="I60" s="15"/>
      <c r="J60" s="15"/>
      <c r="K60" s="15"/>
      <c r="L60" s="15"/>
      <c r="M60" s="15"/>
      <c r="N60" s="15"/>
      <c r="O60" s="15"/>
      <c r="P60" s="15"/>
      <c r="Q60" s="15"/>
      <c r="R60" s="15"/>
      <c r="S60" s="15"/>
      <c r="T60" s="15"/>
      <c r="U60" s="15"/>
      <c r="V60" s="15"/>
      <c r="W60" s="15"/>
    </row>
    <row r="61" spans="1:23" x14ac:dyDescent="0.25">
      <c r="A61" s="15"/>
      <c r="B61" s="15"/>
      <c r="C61" s="15"/>
      <c r="D61" s="15"/>
      <c r="E61" s="70"/>
      <c r="F61" s="70"/>
      <c r="G61" s="70"/>
      <c r="H61" s="70"/>
      <c r="I61" s="70"/>
      <c r="J61" s="70"/>
      <c r="K61" s="70"/>
      <c r="L61" s="70"/>
      <c r="M61" s="70"/>
      <c r="N61" s="15"/>
      <c r="O61" s="15"/>
      <c r="P61" s="15"/>
      <c r="Q61" s="15"/>
      <c r="R61" s="15"/>
      <c r="S61" s="15"/>
      <c r="T61" s="15"/>
      <c r="U61" s="15"/>
      <c r="V61" s="15"/>
      <c r="W61" s="15"/>
    </row>
    <row r="62" spans="1:23" x14ac:dyDescent="0.25">
      <c r="A62" s="15"/>
      <c r="B62" s="15"/>
      <c r="C62" s="15"/>
      <c r="D62" s="15"/>
      <c r="E62" s="46">
        <f t="shared" ref="E62:P62" si="10">E45+E61</f>
        <v>85715466.451912135</v>
      </c>
      <c r="F62" s="46">
        <f t="shared" si="10"/>
        <v>79717883.943732962</v>
      </c>
      <c r="G62" s="46">
        <f t="shared" si="10"/>
        <v>96944488.622732729</v>
      </c>
      <c r="H62" s="46">
        <f t="shared" si="10"/>
        <v>77441290.86372748</v>
      </c>
      <c r="I62" s="46">
        <f t="shared" si="10"/>
        <v>73476512.94687447</v>
      </c>
      <c r="J62" s="46">
        <f t="shared" si="10"/>
        <v>78641975.665054142</v>
      </c>
      <c r="K62" s="46">
        <f t="shared" si="10"/>
        <v>90275473.620782092</v>
      </c>
      <c r="L62" s="46">
        <f t="shared" si="10"/>
        <v>74848265.072577059</v>
      </c>
      <c r="M62" s="46">
        <f t="shared" si="10"/>
        <v>99328241.102145031</v>
      </c>
      <c r="N62" s="46">
        <f t="shared" si="10"/>
        <v>1057444625.24</v>
      </c>
      <c r="O62" s="46">
        <f t="shared" si="10"/>
        <v>1128911533.6282001</v>
      </c>
      <c r="P62" s="46">
        <f t="shared" si="10"/>
        <v>1187497188.9777505</v>
      </c>
      <c r="Q62" s="15"/>
      <c r="R62" s="15"/>
      <c r="S62" s="15"/>
      <c r="T62" s="15"/>
      <c r="U62" s="15"/>
      <c r="V62" s="15"/>
      <c r="W62" s="15"/>
    </row>
    <row r="63" spans="1:23" x14ac:dyDescent="0.25">
      <c r="A63" s="15"/>
      <c r="B63" s="15"/>
      <c r="C63" s="15"/>
      <c r="D63" s="15"/>
      <c r="E63" s="46">
        <f t="shared" ref="E63:P63" si="11">E53-E61</f>
        <v>-28947000.686531514</v>
      </c>
      <c r="F63" s="46">
        <f t="shared" si="11"/>
        <v>90345770.292948142</v>
      </c>
      <c r="G63" s="46">
        <f t="shared" si="11"/>
        <v>51196224.65831615</v>
      </c>
      <c r="H63" s="46">
        <f t="shared" si="11"/>
        <v>-31961997.002225146</v>
      </c>
      <c r="I63" s="46">
        <f t="shared" si="11"/>
        <v>-39380581.274595998</v>
      </c>
      <c r="J63" s="46">
        <f t="shared" si="11"/>
        <v>79461475.106324971</v>
      </c>
      <c r="K63" s="46">
        <f t="shared" si="11"/>
        <v>-53310775.952143982</v>
      </c>
      <c r="L63" s="46">
        <f t="shared" si="11"/>
        <v>-27578670.87407174</v>
      </c>
      <c r="M63" s="46">
        <f t="shared" si="11"/>
        <v>-70435953.897930965</v>
      </c>
      <c r="N63" s="46">
        <f t="shared" si="11"/>
        <v>-886146.17000007629</v>
      </c>
      <c r="O63" s="46">
        <f t="shared" si="11"/>
        <v>915619.00832509995</v>
      </c>
      <c r="P63" s="46">
        <f t="shared" si="11"/>
        <v>9827073.1105253696</v>
      </c>
      <c r="Q63" s="15"/>
      <c r="R63" s="15"/>
      <c r="S63" s="15"/>
      <c r="T63" s="15"/>
      <c r="U63" s="15"/>
      <c r="V63" s="15"/>
      <c r="W63" s="15"/>
    </row>
    <row r="64" spans="1:23" x14ac:dyDescent="0.25">
      <c r="A64" s="15"/>
      <c r="B64" s="15"/>
      <c r="C64" s="15"/>
      <c r="D64" s="15"/>
      <c r="E64" s="15"/>
      <c r="F64" s="15"/>
      <c r="G64" s="15"/>
      <c r="H64" s="15"/>
      <c r="I64" s="15"/>
      <c r="J64" s="15"/>
      <c r="K64" s="15"/>
      <c r="L64" s="15"/>
      <c r="M64" s="15"/>
      <c r="N64" s="15"/>
      <c r="O64" s="15"/>
      <c r="P64" s="15"/>
      <c r="Q64" s="15"/>
      <c r="R64" s="15"/>
      <c r="S64" s="15"/>
      <c r="T64" s="15"/>
      <c r="U64" s="15"/>
      <c r="V64" s="15"/>
      <c r="W64" s="15"/>
    </row>
    <row r="65" spans="1:23" x14ac:dyDescent="0.25">
      <c r="A65" s="15"/>
      <c r="B65" s="15"/>
      <c r="C65" s="15"/>
      <c r="D65" s="15"/>
      <c r="E65" s="15"/>
      <c r="F65" s="15"/>
      <c r="G65" s="15"/>
      <c r="H65" s="15"/>
      <c r="I65" s="15"/>
      <c r="J65" s="15"/>
      <c r="K65" s="15"/>
      <c r="L65" s="15"/>
      <c r="M65" s="15"/>
      <c r="N65" s="15"/>
      <c r="O65" s="15"/>
      <c r="P65" s="15"/>
      <c r="Q65" s="15"/>
      <c r="R65" s="15"/>
      <c r="S65" s="15"/>
      <c r="T65" s="15"/>
      <c r="U65" s="15"/>
      <c r="V65" s="15"/>
      <c r="W65" s="15"/>
    </row>
    <row r="66" spans="1:23" x14ac:dyDescent="0.25">
      <c r="A66" s="15"/>
      <c r="B66" s="15"/>
      <c r="C66" s="15"/>
      <c r="D66" s="15"/>
      <c r="E66" s="15"/>
      <c r="F66" s="15"/>
      <c r="G66" s="15"/>
      <c r="H66" s="15"/>
      <c r="I66" s="15"/>
      <c r="J66" s="15"/>
      <c r="K66" s="15"/>
      <c r="L66" s="15"/>
      <c r="M66" s="15"/>
      <c r="N66" s="15"/>
      <c r="O66" s="15"/>
      <c r="P66" s="15"/>
      <c r="Q66" s="15"/>
      <c r="R66" s="15"/>
      <c r="S66" s="15"/>
      <c r="T66" s="15"/>
      <c r="U66" s="15"/>
      <c r="V66" s="15"/>
      <c r="W66" s="15"/>
    </row>
    <row r="67" spans="1:23" x14ac:dyDescent="0.25">
      <c r="A67" s="15"/>
      <c r="B67" s="15"/>
      <c r="C67" s="15"/>
      <c r="D67" s="15"/>
      <c r="E67" s="15"/>
      <c r="F67" s="15"/>
      <c r="G67" s="15"/>
      <c r="H67" s="15"/>
      <c r="I67" s="15"/>
      <c r="J67" s="15"/>
      <c r="K67" s="15"/>
      <c r="L67" s="15"/>
      <c r="M67" s="15"/>
      <c r="N67" s="15"/>
      <c r="O67" s="15"/>
      <c r="P67" s="15"/>
      <c r="Q67" s="15"/>
      <c r="R67" s="15"/>
      <c r="S67" s="15"/>
      <c r="T67" s="15"/>
      <c r="U67" s="15"/>
      <c r="V67" s="15"/>
      <c r="W67" s="15"/>
    </row>
    <row r="68" spans="1:23" x14ac:dyDescent="0.25">
      <c r="A68" s="15"/>
      <c r="B68" s="15"/>
      <c r="C68" s="15"/>
      <c r="D68" s="15"/>
      <c r="E68" s="15"/>
      <c r="F68" s="15"/>
      <c r="G68" s="15"/>
      <c r="H68" s="15"/>
      <c r="I68" s="15"/>
      <c r="J68" s="15"/>
      <c r="K68" s="15"/>
      <c r="L68" s="15"/>
      <c r="M68" s="15"/>
      <c r="N68" s="15"/>
      <c r="O68" s="15"/>
      <c r="P68" s="15"/>
      <c r="Q68" s="15"/>
      <c r="R68" s="15"/>
      <c r="S68" s="15"/>
      <c r="T68" s="15"/>
      <c r="U68" s="15"/>
      <c r="V68" s="15"/>
      <c r="W68" s="15"/>
    </row>
    <row r="188" spans="2:44" x14ac:dyDescent="0.25">
      <c r="B188" s="71"/>
      <c r="C188" s="71"/>
      <c r="D188" s="71"/>
      <c r="E188" s="71"/>
      <c r="F188" s="71"/>
      <c r="G188" s="71"/>
      <c r="H188" s="71"/>
      <c r="I188" s="71"/>
      <c r="J188" s="71"/>
      <c r="K188" s="71"/>
      <c r="L188" s="71"/>
      <c r="N188" s="72"/>
      <c r="O188" s="72"/>
      <c r="P188" s="72"/>
      <c r="Q188" s="72"/>
      <c r="R188" s="72"/>
      <c r="S188" s="72"/>
      <c r="AH188" s="72"/>
      <c r="AI188" s="72"/>
      <c r="AJ188" s="72"/>
      <c r="AK188" s="72"/>
      <c r="AL188" s="72"/>
      <c r="AM188" s="72"/>
      <c r="AN188" s="72"/>
      <c r="AO188" s="72"/>
      <c r="AP188" s="72"/>
      <c r="AQ188" s="72"/>
      <c r="AR188" s="72"/>
    </row>
    <row r="189" spans="2:44" x14ac:dyDescent="0.25">
      <c r="N189" s="72"/>
      <c r="O189" s="72"/>
      <c r="P189" s="72"/>
      <c r="Q189" s="72"/>
      <c r="R189" s="72"/>
      <c r="S189" s="72"/>
      <c r="AH189" s="72"/>
      <c r="AI189" s="72"/>
      <c r="AJ189" s="72"/>
      <c r="AK189" s="72"/>
      <c r="AL189" s="72"/>
      <c r="AM189" s="72"/>
      <c r="AN189" s="72"/>
      <c r="AO189" s="72"/>
      <c r="AP189" s="72"/>
      <c r="AQ189" s="72"/>
      <c r="AR189" s="72"/>
    </row>
    <row r="190" spans="2:44" x14ac:dyDescent="0.25">
      <c r="N190" s="72"/>
      <c r="O190" s="72"/>
      <c r="P190" s="72"/>
      <c r="Q190" s="72"/>
      <c r="R190" s="72"/>
      <c r="S190" s="72"/>
      <c r="AH190" s="72"/>
      <c r="AI190" s="72"/>
      <c r="AJ190" s="72"/>
      <c r="AK190" s="72"/>
      <c r="AL190" s="72"/>
      <c r="AM190" s="72"/>
      <c r="AN190" s="72"/>
      <c r="AO190" s="72"/>
      <c r="AP190" s="72"/>
      <c r="AQ190" s="72"/>
      <c r="AR190" s="72"/>
    </row>
  </sheetData>
  <mergeCells count="3">
    <mergeCell ref="B2:M2"/>
    <mergeCell ref="N2:P2"/>
    <mergeCell ref="A57:P5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Arnold Mathebula</dc:creator>
  <cp:lastModifiedBy>Johan Biewenga</cp:lastModifiedBy>
  <dcterms:created xsi:type="dcterms:W3CDTF">2018-05-24T10:16:44Z</dcterms:created>
  <dcterms:modified xsi:type="dcterms:W3CDTF">2018-05-24T10:19:05Z</dcterms:modified>
</cp:coreProperties>
</file>